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1830" yWindow="1455" windowWidth="25755" windowHeight="14370" tabRatio="778" activeTab="2"/>
  </bookViews>
  <sheets>
    <sheet name="Instructions" sheetId="13" r:id="rId1"/>
    <sheet name="Retirement_Inputs" sheetId="9" r:id="rId2"/>
    <sheet name="Staggered Goals(All) Planner" sheetId="10" r:id="rId3"/>
    <sheet name="Subjective Stress Reducer" sheetId="12" r:id="rId4"/>
    <sheet name="0+10 Buckets income ladder" sheetId="7" r:id="rId5"/>
    <sheet name="YearlyCashFlow" sheetId="11" r:id="rId6"/>
  </sheets>
  <externalReferences>
    <externalReference r:id="rId9"/>
  </externalReferences>
  <definedNames>
    <definedName name="_pen1">#REF!</definedName>
    <definedName name="addexp">#REF!</definedName>
    <definedName name="age">#REF!</definedName>
    <definedName name="ainc">#REF!</definedName>
    <definedName name="ay">#REF!</definedName>
    <definedName name="b1r">'0+10 Buckets income ladder'!$R$7</definedName>
    <definedName name="b2r">'0+10 Buckets income ladder'!$W$7</definedName>
    <definedName name="b3r">'0+10 Buckets income ladder'!$AB$7</definedName>
    <definedName name="b4r">'0+10 Buckets income ladder'!$AG$7</definedName>
    <definedName name="b5r">'0+10 Buckets income ladder'!$AL$7</definedName>
    <definedName name="b6r">'0+10 Buckets income ladder'!$AQ$7</definedName>
    <definedName name="binc">#REF!</definedName>
    <definedName name="by">#REF!</definedName>
    <definedName name="cage">#REF!</definedName>
    <definedName name="Choice" localSheetId="4">#REF!</definedName>
    <definedName name="Choice">#REF!</definedName>
    <definedName name="cinc">#REF!</definedName>
    <definedName name="corpacc">#REF!</definedName>
    <definedName name="corpself">#REF!</definedName>
    <definedName name="corptax">#REF!</definedName>
    <definedName name="corpust">#REF!</definedName>
    <definedName name="Corpustax">#REF!</definedName>
    <definedName name="corpusttax">#REF!</definedName>
    <definedName name="currinv">#REF!</definedName>
    <definedName name="curroi">#REF!</definedName>
    <definedName name="cy">#REF!</definedName>
    <definedName name="debint">#REF!</definedName>
    <definedName name="eqint">#REF!</definedName>
    <definedName name="EXCESS">#REF!</definedName>
    <definedName name="expenses">#REF!</definedName>
    <definedName name="expt">#REF!</definedName>
    <definedName name="FV">#REF!</definedName>
    <definedName name="fvcorpus">#REF!</definedName>
    <definedName name="ga">#REF!</definedName>
    <definedName name="gami">#REF!</definedName>
    <definedName name="gamip">#REF!</definedName>
    <definedName name="gb">#REF!</definedName>
    <definedName name="gbmi">#REF!</definedName>
    <definedName name="gbmip">#REF!</definedName>
    <definedName name="gc">#REF!</definedName>
    <definedName name="gcmi">#REF!</definedName>
    <definedName name="gcmip">#REF!</definedName>
    <definedName name="gd">#REF!</definedName>
    <definedName name="gdd">#REF!</definedName>
    <definedName name="gdg">'Staggered Goals(All) Planner'!$B$17</definedName>
    <definedName name="gdt">#REF!</definedName>
    <definedName name="infpre">#REF!</definedName>
    <definedName name="inft">#REF!</definedName>
    <definedName name="int" localSheetId="4">'0+10 Buckets income ladder'!$M$4</definedName>
    <definedName name="int">#REF!</definedName>
    <definedName name="int10b">'0+10 Buckets income ladder'!$BF$4</definedName>
    <definedName name="int11b">'0+10 Buckets income ladder'!$BK$4</definedName>
    <definedName name="int2b">'0+10 Buckets income ladder'!$R$4</definedName>
    <definedName name="int3b">'0+10 Buckets income ladder'!$W$4</definedName>
    <definedName name="int4b">'0+10 Buckets income ladder'!$AB$4</definedName>
    <definedName name="int5b">'0+10 Buckets income ladder'!$AG$4</definedName>
    <definedName name="int6b">'0+10 Buckets income ladder'!$AL$4</definedName>
    <definedName name="int7b">'0+10 Buckets income ladder'!$AQ$4</definedName>
    <definedName name="int8b">'0+10 Buckets income ladder'!$AV$4</definedName>
    <definedName name="int9b">'0+10 Buckets income ladder'!$BA$4</definedName>
    <definedName name="inv">#REF!</definedName>
    <definedName name="invt">#REF!</definedName>
    <definedName name="k" localSheetId="4">'0+10 Buckets income ladder'!$M$3</definedName>
    <definedName name="k">#REF!</definedName>
    <definedName name="k10b">'0+10 Buckets income ladder'!$BF$3</definedName>
    <definedName name="k11b">'0+10 Buckets income ladder'!$BK$3</definedName>
    <definedName name="k2b">'0+10 Buckets income ladder'!$R$3</definedName>
    <definedName name="k3b">'0+10 Buckets income ladder'!$W$3</definedName>
    <definedName name="k4b">'0+10 Buckets income ladder'!$AB$3</definedName>
    <definedName name="k5b">'0+10 Buckets income ladder'!$AG$3</definedName>
    <definedName name="k6b">'0+10 Buckets income ladder'!$AL$3</definedName>
    <definedName name="k7b">'0+10 Buckets income ladder'!$AQ$3</definedName>
    <definedName name="k8b">'0+10 Buckets income ladder'!$AV$3</definedName>
    <definedName name="k9b">'0+10 Buckets income ladder'!$BA$3</definedName>
    <definedName name="kt">#REF!</definedName>
    <definedName name="loss">#REF!</definedName>
    <definedName name="name_validation" localSheetId="0">OFFSET('[1]Inputs'!V1048576,,,COUNTIF('[1]Inputs'!$Z$2:$Z$6000,"?*"),)</definedName>
    <definedName name="netcorpus">#REF!</definedName>
    <definedName name="newc">#REF!</definedName>
    <definedName name="nga">#REF!</definedName>
    <definedName name="ngb">#REF!</definedName>
    <definedName name="ngc">#REF!</definedName>
    <definedName name="offset">'YearlyCashFlow'!$M$92</definedName>
    <definedName name="oint">#REF!</definedName>
    <definedName name="option">#REF!</definedName>
    <definedName name="pa">#REF!</definedName>
    <definedName name="paa">#REF!</definedName>
    <definedName name="pb">#REF!</definedName>
    <definedName name="pbb">#REF!</definedName>
    <definedName name="pc">#REF!</definedName>
    <definedName name="pcc">#REF!</definedName>
    <definedName name="pension">#REF!</definedName>
    <definedName name="pent">#REF!</definedName>
    <definedName name="preinf">#REF!</definedName>
    <definedName name="pret">#REF!</definedName>
    <definedName name="retiint">#REF!</definedName>
    <definedName name="rinf" localSheetId="4">'0+10 Buckets income ladder'!$B$10</definedName>
    <definedName name="rinf">#REF!</definedName>
    <definedName name="roia">#REF!</definedName>
    <definedName name="safedebt">#REF!</definedName>
    <definedName name="salary">#REF!</definedName>
    <definedName name="sdsdsd">#REF!</definedName>
    <definedName name="source1">'Staggered Goals(All) Planner'!$B$74</definedName>
    <definedName name="source2">'Staggered Goals(All) Planner'!$C$74</definedName>
    <definedName name="source3">'Staggered Goals(All) Planner'!$D$74</definedName>
    <definedName name="source4">'Staggered Goals(All) Planner'!$E$74</definedName>
    <definedName name="sr_end1">'Staggered Goals(All) Planner'!$B$79</definedName>
    <definedName name="sr_end2">'Staggered Goals(All) Planner'!$C$79</definedName>
    <definedName name="sr_end3">'Staggered Goals(All) Planner'!$D$79</definedName>
    <definedName name="sr_end4">'Staggered Goals(All) Planner'!$E$79</definedName>
    <definedName name="sr_rate1">'Staggered Goals(All) Planner'!$B$73</definedName>
    <definedName name="sr_rate2">'Staggered Goals(All) Planner'!$C$73</definedName>
    <definedName name="sr_rate3">'Staggered Goals(All) Planner'!$D$73</definedName>
    <definedName name="sr_rate4">'Staggered Goals(All) Planner'!$E$73</definedName>
    <definedName name="sr_st1">'Staggered Goals(All) Planner'!$B$78</definedName>
    <definedName name="sr_st2">'Staggered Goals(All) Planner'!$C$78</definedName>
    <definedName name="sr_st3">'Staggered Goals(All) Planner'!$D$78</definedName>
    <definedName name="sr_st4">'Staggered Goals(All) Planner'!$E$78</definedName>
    <definedName name="t">#REF!</definedName>
    <definedName name="tax">#REF!</definedName>
    <definedName name="taxt">#REF!</definedName>
    <definedName name="time">'0+10 Buckets income ladder'!$B$11</definedName>
    <definedName name="valuevx">42.314159</definedName>
    <definedName name="wy">#REF!</definedName>
    <definedName name="ycf">#REF!</definedName>
    <definedName name="yr_to_ret">'Retirement_Inputs'!$B$11</definedName>
  </definedNames>
  <calcPr calcId="181029"/>
</workbook>
</file>

<file path=xl/comments2.xml><?xml version="1.0" encoding="utf-8"?>
<comments xmlns="http://schemas.openxmlformats.org/spreadsheetml/2006/main">
  <authors>
    <author>srinivesh</author>
  </authors>
  <commentList>
    <comment ref="B3" authorId="0">
      <text>
        <r>
          <rPr>
            <b/>
            <sz val="9"/>
            <rFont val="Tahoma"/>
            <family val="2"/>
          </rPr>
          <t>srinivesh:</t>
        </r>
        <r>
          <rPr>
            <sz val="9"/>
            <rFont val="Tahoma"/>
            <family val="2"/>
          </rPr>
          <t xml:space="preserve">
Expense for parents and kids is outside this</t>
        </r>
      </text>
    </comment>
    <comment ref="B28" authorId="0">
      <text>
        <r>
          <rPr>
            <b/>
            <sz val="9"/>
            <rFont val="Tahoma"/>
            <family val="2"/>
          </rPr>
          <t>srinivesh:</t>
        </r>
        <r>
          <rPr>
            <sz val="9"/>
            <rFont val="Tahoma"/>
            <family val="2"/>
          </rPr>
          <t xml:space="preserve">
This is a gap in the portfolio. Can consider parents house here</t>
        </r>
      </text>
    </comment>
  </commentList>
</comments>
</file>

<file path=xl/comments3.xml><?xml version="1.0" encoding="utf-8"?>
<comments xmlns="http://schemas.openxmlformats.org/spreadsheetml/2006/main">
  <authors>
    <author>srinivesh</author>
  </authors>
  <commentList>
    <comment ref="D72" authorId="0">
      <text>
        <r>
          <rPr>
            <b/>
            <sz val="9"/>
            <rFont val="Tahoma"/>
            <family val="2"/>
          </rPr>
          <t>srinivesh:</t>
        </r>
        <r>
          <rPr>
            <sz val="9"/>
            <rFont val="Tahoma"/>
            <family val="2"/>
          </rPr>
          <t xml:space="preserve">
40,000 pm at current prices, stopping at 2039</t>
        </r>
      </text>
    </comment>
    <comment ref="E72" authorId="0">
      <text>
        <r>
          <rPr>
            <b/>
            <sz val="9"/>
            <rFont val="Tahoma"/>
            <family val="2"/>
          </rPr>
          <t>srinivesh:</t>
        </r>
        <r>
          <rPr>
            <sz val="9"/>
            <rFont val="Tahoma"/>
            <family val="2"/>
          </rPr>
          <t xml:space="preserve">
15000 pm at current prices, stopping at 2028</t>
        </r>
      </text>
    </comment>
  </commentList>
</comments>
</file>

<file path=xl/comments6.xml><?xml version="1.0" encoding="utf-8"?>
<comments xmlns="http://schemas.openxmlformats.org/spreadsheetml/2006/main">
  <authors>
    <author>srinivesh</author>
    <author>Srinivasan, S R (srs @ MCOU/HPS)</author>
  </authors>
  <commentList>
    <comment ref="C7" authorId="0">
      <text>
        <r>
          <rPr>
            <sz val="9"/>
            <rFont val="Tahoma"/>
            <family val="2"/>
          </rPr>
          <t>Comment from author
Formula: Look up the expenses for the
 year from the Goal planner table for child 1</t>
        </r>
      </text>
    </comment>
    <comment ref="F7" authorId="1">
      <text>
        <r>
          <rPr>
            <sz val="9"/>
            <rFont val="Tahoma"/>
            <family val="2"/>
          </rPr>
          <t xml:space="preserve">Comment from author
Formula: Look up the expenses for the
 year from the Goal planner table for child 2
</t>
        </r>
      </text>
    </comment>
    <comment ref="I7" authorId="1">
      <text>
        <r>
          <rPr>
            <sz val="9"/>
            <rFont val="Tahoma"/>
            <family val="2"/>
          </rPr>
          <t xml:space="preserve">Formula: If previous year is non-zero, multiply that by inflation rate; else if yrs to go indicates first retirement year, fill the value for retirement_inputs sheet
</t>
        </r>
      </text>
    </comment>
    <comment ref="J7" authorId="1">
      <text>
        <r>
          <rPr>
            <sz val="9"/>
            <rFont val="Tahoma"/>
            <family val="2"/>
          </rPr>
          <t xml:space="preserve">Comment from author
Formula: Sum up the expenses for the year from the Goal planner table for other expenses
</t>
        </r>
      </text>
    </comment>
    <comment ref="M7" authorId="1">
      <text>
        <r>
          <rPr>
            <sz val="9"/>
            <rFont val="Tahoma"/>
            <family val="2"/>
          </rPr>
          <t>Formula: If year is during the retirement phase, sum up all expenses; else amount is zero</t>
        </r>
      </text>
    </comment>
  </commentList>
</comments>
</file>

<file path=xl/sharedStrings.xml><?xml version="1.0" encoding="utf-8"?>
<sst xmlns="http://schemas.openxmlformats.org/spreadsheetml/2006/main" count="430" uniqueCount="258">
  <si>
    <t>Annual</t>
  </si>
  <si>
    <t>Expenses</t>
  </si>
  <si>
    <t>inflation prior goal due date</t>
  </si>
  <si>
    <t>Years</t>
  </si>
  <si>
    <t>Current annual expenses OR current cost</t>
  </si>
  <si>
    <t>required</t>
  </si>
  <si>
    <t>investment</t>
  </si>
  <si>
    <t>Time to goal (retirement or others)*</t>
  </si>
  <si>
    <t>* Choose zero if requirement is immediate</t>
  </si>
  <si>
    <t>Return for bucket 1 ladder</t>
  </si>
  <si>
    <t>Return for bucket 0 ladder</t>
  </si>
  <si>
    <t>Not applicable</t>
  </si>
  <si>
    <t>Total corpus reqd for bucket</t>
  </si>
  <si>
    <t>Tenure of bucket</t>
  </si>
  <si>
    <t>Investment required</t>
  </si>
  <si>
    <t>Return for bucket 2 ladder</t>
  </si>
  <si>
    <t>Return for bucket 3 ladder</t>
  </si>
  <si>
    <t>Return for bucket 4 ladder</t>
  </si>
  <si>
    <t>Return for bucket 5 ladder</t>
  </si>
  <si>
    <t>Return for bucket 6 ladder</t>
  </si>
  <si>
    <t>Return reqd. to achive corpus</t>
  </si>
  <si>
    <t>Bucket</t>
  </si>
  <si>
    <t>Tenure</t>
  </si>
  <si>
    <t>total duration over which you seek inflation-protected income</t>
  </si>
  <si>
    <t>Investment</t>
  </si>
  <si>
    <t>to achive corpus</t>
  </si>
  <si>
    <t>for creating bucket</t>
  </si>
  <si>
    <t>Total corpus reqd</t>
  </si>
  <si>
    <t>Bucket ladder return</t>
  </si>
  <si>
    <t>(years)</t>
  </si>
  <si>
    <t>This is the return</t>
  </si>
  <si>
    <t>that will be used</t>
  </si>
  <si>
    <t>This will have to be</t>
  </si>
  <si>
    <t>in a risk-free</t>
  </si>
  <si>
    <t>financial instrrument</t>
  </si>
  <si>
    <t>that is needed to get</t>
  </si>
  <si>
    <t>create a bucket with</t>
  </si>
  <si>
    <t>Return required</t>
  </si>
  <si>
    <t>NOTE: The return required to achieve the corpuses for each bucket must be chosen after careful holistic consideration. Chooing too high</t>
  </si>
  <si>
    <t>See NOTE below</t>
  </si>
  <si>
    <t>BUCKET 0</t>
  </si>
  <si>
    <t>BUCKET 1</t>
  </si>
  <si>
    <t>BUCKET 2</t>
  </si>
  <si>
    <t>BUCKET 3</t>
  </si>
  <si>
    <t>BUCKET 4</t>
  </si>
  <si>
    <t>BUCKET 5</t>
  </si>
  <si>
    <t>BUCKET 6</t>
  </si>
  <si>
    <t>Income Ladder Calculation (fill only the green cells)</t>
  </si>
  <si>
    <t xml:space="preserve">Total period (years) for which you want to plan or the </t>
  </si>
  <si>
    <t>Total</t>
  </si>
  <si>
    <t>within each bucket.</t>
  </si>
  <si>
    <r>
      <t>the</t>
    </r>
    <r>
      <rPr>
        <b/>
        <sz val="11"/>
        <color rgb="FFFF0000"/>
        <rFont val="Calibri"/>
        <family val="2"/>
        <scheme val="minor"/>
      </rPr>
      <t xml:space="preserve"> corpus reqd </t>
    </r>
    <r>
      <rPr>
        <sz val="11"/>
        <color theme="1"/>
        <rFont val="Calibri"/>
        <family val="2"/>
        <scheme val="minor"/>
      </rPr>
      <t>to</t>
    </r>
  </si>
  <si>
    <r>
      <t xml:space="preserve">the </t>
    </r>
    <r>
      <rPr>
        <b/>
        <sz val="11"/>
        <color rgb="FF0033CC"/>
        <rFont val="Calibri"/>
        <family val="2"/>
        <scheme val="minor"/>
      </rPr>
      <t>invest. Reqd.</t>
    </r>
  </si>
  <si>
    <t>Total copus required to create buckets</t>
  </si>
  <si>
    <t xml:space="preserve">Observe cash flow in the individual buckets </t>
  </si>
  <si>
    <t>you can determine the total corpus required to set up the bucket. Within each bucket, it is assumed you follow a ladder strategy as outlined in the</t>
  </si>
  <si>
    <t>Total average monthly expenses (annual/12)</t>
  </si>
  <si>
    <t>Inflation before retirement</t>
  </si>
  <si>
    <t>Not less than 8%.</t>
  </si>
  <si>
    <t>Current age</t>
  </si>
  <si>
    <t>No of years you expect to live!</t>
  </si>
  <si>
    <r>
      <t xml:space="preserve">Years </t>
    </r>
    <r>
      <rPr>
        <b/>
        <sz val="11"/>
        <color indexed="8"/>
        <rFont val="Calibri"/>
        <family val="2"/>
      </rPr>
      <t>to</t>
    </r>
    <r>
      <rPr>
        <sz val="11"/>
        <color theme="1"/>
        <rFont val="Calibri"/>
        <family val="2"/>
        <scheme val="minor"/>
      </rPr>
      <t xml:space="preserve"> retirement</t>
    </r>
  </si>
  <si>
    <t>Monthly expenses in first year of retirement</t>
  </si>
  <si>
    <t xml:space="preserve">This is how long you need to be financially independent </t>
  </si>
  <si>
    <t>Inflation during retirement</t>
  </si>
  <si>
    <t>Again not less than 8%. Nothing will change in India in the future!</t>
  </si>
  <si>
    <r>
      <t xml:space="preserve">Post-tax </t>
    </r>
    <r>
      <rPr>
        <b/>
        <sz val="11"/>
        <color indexed="8"/>
        <rFont val="Calibri"/>
        <family val="2"/>
      </rPr>
      <t xml:space="preserve">average </t>
    </r>
    <r>
      <rPr>
        <sz val="11"/>
        <color theme="1"/>
        <rFont val="Calibri"/>
        <family val="2"/>
        <scheme val="minor"/>
      </rPr>
      <t>return expected from retirement corpus</t>
    </r>
  </si>
  <si>
    <t>Post-tax Rate of return expected from  equity investments</t>
  </si>
  <si>
    <t>Post-rax Rate of return expected from current taxable debt holdings</t>
  </si>
  <si>
    <t>Recommended 6% (post-tax FD return for highest tax slab)</t>
  </si>
  <si>
    <t>Rate of return expected from current tax-free debt holdings</t>
  </si>
  <si>
    <t>Present Value of investments</t>
  </si>
  <si>
    <t>Estimated Value at the time of retirement</t>
  </si>
  <si>
    <t>Value of current equity invesments</t>
  </si>
  <si>
    <t>Value of current taxable debt investments (FD, debt fund etc.)</t>
  </si>
  <si>
    <t>Value of current tax-free debt investments (EPF+PPF)</t>
  </si>
  <si>
    <t>Lump sum expected at the time of retirement (gratuity, benefits, insurance maturity etc.)</t>
  </si>
  <si>
    <t>Current monthly mandatory EPF contribution</t>
  </si>
  <si>
    <t>Annual increase in this contribution (be realistic)</t>
  </si>
  <si>
    <t>Future EPF contributions will grow to</t>
  </si>
  <si>
    <t>Expected rate of return for EPF or NPS</t>
  </si>
  <si>
    <t>Notice the reduction.</t>
  </si>
  <si>
    <t>You will need to invest some amount each month to attain this corpus</t>
  </si>
  <si>
    <t>What percentage of this monthly investment would you:</t>
  </si>
  <si>
    <t>1) allocate to equity</t>
  </si>
  <si>
    <t>Max. recommended 70% no matter how far retirement is</t>
  </si>
  <si>
    <t>2) allocate to taxable debt instruments</t>
  </si>
  <si>
    <t>3) allocate to tax-free debt instruments</t>
  </si>
  <si>
    <t>Annual increase in total monthly investment</t>
  </si>
  <si>
    <t>Decide depending on future annual income excluding bonuses</t>
  </si>
  <si>
    <t>Net rate of return (this is an approximation)</t>
  </si>
  <si>
    <t>Future investments are assumed to begin simultaneously</t>
  </si>
  <si>
    <t>Future value if invested as per investment schedule</t>
  </si>
  <si>
    <t>Equity</t>
  </si>
  <si>
    <t>Taxable Debt</t>
  </si>
  <si>
    <t>Corpus back calculation from total monthly investments (for excel enthusiasts only!)</t>
  </si>
  <si>
    <t>inflation after retirement</t>
  </si>
  <si>
    <t>Suggest you do not change the values in yellow cells</t>
  </si>
  <si>
    <t>In this case the money will grow in buckets of varying risk-reward profiles.</t>
  </si>
  <si>
    <t xml:space="preserve">This is the output of conventional retirement calculators </t>
  </si>
  <si>
    <t>Total Corpus required if the bucket strategy is used</t>
  </si>
  <si>
    <t>Net Corpus to be accumulated with bucket strategy</t>
  </si>
  <si>
    <t>Monthly investment required with bucket strategy</t>
  </si>
  <si>
    <t>The total future value will be a little more than the corpus required (B36). Ignore this!</t>
  </si>
  <si>
    <t>Monthly investment required with constant post-retirement return</t>
  </si>
  <si>
    <t>Net Corpus to be accumulated with constant  post-retirement return</t>
  </si>
  <si>
    <t>Total Corpus required with constant post retirement return</t>
  </si>
  <si>
    <t>Stress reduction =</t>
  </si>
  <si>
    <t>This is only for the constant post-retirement return</t>
  </si>
  <si>
    <t>Goal planner for first Child</t>
  </si>
  <si>
    <t>Education and Marriage planner for first child</t>
  </si>
  <si>
    <t>Enter data only in green cells</t>
  </si>
  <si>
    <t>Undergraduate Education 4-5 years</t>
  </si>
  <si>
    <t>Postgraduation</t>
  </si>
  <si>
    <t>Marriage</t>
  </si>
  <si>
    <t>Enter age of entry into  UG degree</t>
  </si>
  <si>
    <t xml:space="preserve">Enter age of entry </t>
  </si>
  <si>
    <t>1st Year</t>
  </si>
  <si>
    <t>2nd Year</t>
  </si>
  <si>
    <t>3rd Year</t>
  </si>
  <si>
    <t>4th Year</t>
  </si>
  <si>
    <t>Years to goal</t>
  </si>
  <si>
    <t>years before goal when</t>
  </si>
  <si>
    <t>equity investing stops</t>
  </si>
  <si>
    <t>max equity investing years</t>
  </si>
  <si>
    <t>Present cost</t>
  </si>
  <si>
    <t>inflation</t>
  </si>
  <si>
    <t>Net Roi</t>
  </si>
  <si>
    <t>Futire Cost</t>
  </si>
  <si>
    <t>Amt invested so far</t>
  </si>
  <si>
    <t>RoI of current invest.</t>
  </si>
  <si>
    <t>Future value of curr. Inv.</t>
  </si>
  <si>
    <t>Annual inc. in monthly invest. %</t>
  </si>
  <si>
    <t>initial mon. invest. reqd.</t>
  </si>
  <si>
    <t>postpone investment (years)</t>
  </si>
  <si>
    <t xml:space="preserve"> if postponed, pm invest.</t>
  </si>
  <si>
    <t>Goal planner for second Child</t>
  </si>
  <si>
    <t>Education and Marriage planner for second child</t>
  </si>
  <si>
    <t xml:space="preserve">Current year </t>
  </si>
  <si>
    <t>Cal Year</t>
  </si>
  <si>
    <t>Yrs to go</t>
  </si>
  <si>
    <t>Other goals</t>
  </si>
  <si>
    <t>Desc</t>
  </si>
  <si>
    <t>Goal planner for other goals</t>
  </si>
  <si>
    <t>Year</t>
  </si>
  <si>
    <t>Periodic Large Expenses</t>
  </si>
  <si>
    <t>Include in plan</t>
  </si>
  <si>
    <t>Y</t>
  </si>
  <si>
    <t>Vacation</t>
  </si>
  <si>
    <t>Expense Head</t>
  </si>
  <si>
    <t>Current Year</t>
  </si>
  <si>
    <t>Desc2</t>
  </si>
  <si>
    <t>Desc4</t>
  </si>
  <si>
    <t>Fill</t>
  </si>
  <si>
    <t>Fill2</t>
  </si>
  <si>
    <t>Total Cash Required</t>
  </si>
  <si>
    <t>BUCKET 7</t>
  </si>
  <si>
    <t>BUCKET 8</t>
  </si>
  <si>
    <t>BUCKET 9</t>
  </si>
  <si>
    <t>BUCKET 10</t>
  </si>
  <si>
    <t>Age you wish to retire (&lt;10 years from now)</t>
  </si>
  <si>
    <t xml:space="preserve">a return will entail risk which may might wipe our the lump sum. So caution is advised.
</t>
  </si>
  <si>
    <t>Your estimate for the living expenses, at current cost.  Use the goal planner sheet to enter all other goals.</t>
  </si>
  <si>
    <r>
      <t xml:space="preserve">Check out  posts on post-retirement investment strategies to optimise this. For now set it to a low number. </t>
    </r>
    <r>
      <rPr>
        <b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more than the inflation expected</t>
    </r>
  </si>
  <si>
    <t>Ignore rows 14-20 if you are using the retirement calculator</t>
  </si>
  <si>
    <t>Ignore rows 36-42 if you are using the retirement calculator</t>
  </si>
  <si>
    <t>Planner for other goals</t>
  </si>
  <si>
    <t>The values below are used for building the corpus. See the income ladder sheet for returns during retirement.</t>
  </si>
  <si>
    <t>Income needed (for living expenses) in first year of goal</t>
  </si>
  <si>
    <t>The Low-stess Early Retirement Calculator (hopefully!) - Consolidated Version</t>
  </si>
  <si>
    <t>Consolidated =&gt; Retirement, Children related goals, Other goals</t>
  </si>
  <si>
    <t>Current Value at constant return</t>
  </si>
  <si>
    <t>NOTE: In this version of the calculator, bucket 0</t>
  </si>
  <si>
    <t>Note: If this is not less than inflation, you may not need this calculator</t>
  </si>
  <si>
    <t>Child 1</t>
  </si>
  <si>
    <t>Child 2</t>
  </si>
  <si>
    <t>(this flag is not used currently)</t>
  </si>
  <si>
    <t>Future Cost</t>
  </si>
  <si>
    <t>(if you need more than 15 entries, please extend the table accordingly)</t>
  </si>
  <si>
    <r>
      <t xml:space="preserve">Years </t>
    </r>
    <r>
      <rPr>
        <b/>
        <sz val="11"/>
        <color indexed="8"/>
        <rFont val="Calibri"/>
        <family val="2"/>
      </rPr>
      <t>in</t>
    </r>
    <r>
      <rPr>
        <sz val="11"/>
        <color theme="1"/>
        <rFont val="Calibri"/>
        <family val="2"/>
        <scheme val="minor"/>
      </rPr>
      <t xml:space="preserve"> retirement</t>
    </r>
  </si>
  <si>
    <t>Return expected when you invest your retirement corpus in a single bucket</t>
  </si>
  <si>
    <t>TODO:  Provide a bridge between these and the retirement bucket strategy simulator</t>
  </si>
  <si>
    <t>https://freefincal.com/play-post-retirement-income-simulation-game/</t>
  </si>
  <si>
    <t>Expected yrly inc</t>
  </si>
  <si>
    <t>Post-retirement Income sources
(Include rental income and other mandated payments)</t>
  </si>
  <si>
    <t>offset</t>
  </si>
  <si>
    <t>In this sheet you can divide a given period over which you need inflation protected income into 11 buckets. For a give rate of return of each bucket</t>
  </si>
  <si>
    <t>the other sheet.</t>
  </si>
  <si>
    <t>Living Expense</t>
  </si>
  <si>
    <t>This sheet is derived from the open source calculators from freefincal.com</t>
  </si>
  <si>
    <t>Subjective Stress Reducer!</t>
  </si>
  <si>
    <t>Invest Bucket</t>
  </si>
  <si>
    <t>For corpus in Period</t>
  </si>
  <si>
    <t>Asset Type</t>
  </si>
  <si>
    <t>Amount to be invested</t>
  </si>
  <si>
    <t>Exp Return</t>
  </si>
  <si>
    <t>Cumulative</t>
  </si>
  <si>
    <t>Feasibility with current corpus+Future EPF</t>
  </si>
  <si>
    <t>Feasibility with current corpus</t>
  </si>
  <si>
    <t>Recommend 10%. Set this higher and your stress will increase!</t>
  </si>
  <si>
    <t>Recommended 8% or less</t>
  </si>
  <si>
    <t>FDs, Overnight</t>
  </si>
  <si>
    <t>If you expect income from other sources In retirement, please use row 72 in Planner sheet</t>
  </si>
  <si>
    <r>
      <t xml:space="preserve">That is life expectancy of younger spouse. </t>
    </r>
    <r>
      <rPr>
        <b/>
        <i/>
        <sz val="11"/>
        <color theme="1"/>
        <rFont val="Calibri"/>
        <family val="2"/>
        <scheme val="minor"/>
      </rPr>
      <t>Do not underestimate!</t>
    </r>
  </si>
  <si>
    <t>Include employee and employer contributions</t>
  </si>
  <si>
    <r>
      <t xml:space="preserve">Post-tax Rate of return </t>
    </r>
    <r>
      <rPr>
        <sz val="12"/>
        <color indexed="8"/>
        <rFont val="Calibri"/>
        <family val="2"/>
      </rPr>
      <t>(to be used for current and future investments)</t>
    </r>
  </si>
  <si>
    <t xml:space="preserve">The corpus requirement has reduced by </t>
  </si>
  <si>
    <t>With Bucket strategy, allocate  Initial Monthly investment as below:</t>
  </si>
  <si>
    <t>This version has modifications from S R Srinivasan (info@srinivesh.in)</t>
  </si>
  <si>
    <t>This workbook is derived from the open source calculators from freefincal.com</t>
  </si>
  <si>
    <r>
      <rPr>
        <b/>
        <sz val="11"/>
        <color rgb="FF0070C0"/>
        <rFont val="Calibri"/>
        <family val="2"/>
        <scheme val="minor"/>
      </rPr>
      <t>Step 1: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Provide inputs till row 16 in Retirement_Inputs sheet</t>
    </r>
  </si>
  <si>
    <t>Click here</t>
  </si>
  <si>
    <t>For sporadic income, e.g insurance policies, use -ve values and set inflation to zero</t>
  </si>
  <si>
    <r>
      <rPr>
        <b/>
        <sz val="11"/>
        <color rgb="FF0070C0"/>
        <rFont val="Calibri"/>
        <family val="2"/>
        <scheme val="minor"/>
      </rPr>
      <t>Step 2: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Provide inputs for goals for Child 1</t>
    </r>
  </si>
  <si>
    <r>
      <rPr>
        <b/>
        <sz val="11"/>
        <color rgb="FF0070C0"/>
        <rFont val="Calibri"/>
        <family val="2"/>
        <scheme val="minor"/>
      </rPr>
      <t>Step 2b: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Provide inputs for goals for Child 2</t>
    </r>
  </si>
  <si>
    <r>
      <rPr>
        <b/>
        <sz val="11"/>
        <color rgb="FF0070C0"/>
        <rFont val="Calibri"/>
        <family val="2"/>
        <scheme val="minor"/>
      </rPr>
      <t>Step 3: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Provide inputs for all other expenses (non-recurring) and income sources</t>
    </r>
  </si>
  <si>
    <r>
      <rPr>
        <b/>
        <sz val="11"/>
        <color rgb="FF0070C0"/>
        <rFont val="Calibri"/>
        <family val="2"/>
        <scheme val="minor"/>
      </rPr>
      <t>Step 4: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Provide inputs from rows 22  in Retirement_Inputs sheet</t>
    </r>
  </si>
  <si>
    <r>
      <rPr>
        <b/>
        <sz val="11"/>
        <color rgb="FF0070C0"/>
        <rFont val="Calibri"/>
        <family val="2"/>
        <scheme val="minor"/>
      </rPr>
      <t>Step 5: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Review the corpus and investment calculations in  Retirement_Inputs sheet</t>
    </r>
  </si>
  <si>
    <r>
      <rPr>
        <b/>
        <sz val="11"/>
        <color rgb="FF0070C0"/>
        <rFont val="Calibri"/>
        <family val="2"/>
        <scheme val="minor"/>
      </rPr>
      <t>Step 6: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Review the data, and the number of ticks in Stress sheet</t>
    </r>
  </si>
  <si>
    <r>
      <rPr>
        <b/>
        <sz val="11"/>
        <color rgb="FF0070C0"/>
        <rFont val="Calibri"/>
        <family val="2"/>
        <scheme val="minor"/>
      </rPr>
      <t>Step 7: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Start making the investments, implement the plan</t>
    </r>
  </si>
  <si>
    <t>Optional: Review the other sheets for calculations</t>
  </si>
  <si>
    <t>Tax-free Debt (excludes EPF)</t>
  </si>
  <si>
    <t>Note: You can withdraw entire PF amount after 2 months of no employment</t>
  </si>
  <si>
    <t>Note: Ensure that you include the entire current balance</t>
  </si>
  <si>
    <t>This is a conservative estimate. Recent inflation trend has been downward, but it helps to conservative.</t>
  </si>
  <si>
    <t>The calculator has a default setting of 55 for  cells B11+B14</t>
  </si>
  <si>
    <t>Do not change the inputs in this sheet unless you are very sure</t>
  </si>
  <si>
    <r>
      <rPr>
        <b/>
        <sz val="11"/>
        <color theme="1"/>
        <rFont val="Calibri"/>
        <family val="2"/>
        <scheme val="minor"/>
      </rPr>
      <t>Starting now</t>
    </r>
    <r>
      <rPr>
        <sz val="11"/>
        <color theme="1"/>
        <rFont val="Calibri"/>
        <family val="2"/>
        <scheme val="minor"/>
      </rPr>
      <t>, distribute your available corpus in the above buckets, and fill the earlier buckets first</t>
    </r>
  </si>
  <si>
    <t>Then, during retirement, periodically redistribute the buckets, e.g move debt fund corpus to FD, etc.</t>
  </si>
  <si>
    <t>Ver 3.2 - credits to reddit user caffeinewasmylife</t>
  </si>
  <si>
    <t>This calculator may not apply if you are below 30</t>
  </si>
  <si>
    <r>
      <t xml:space="preserve">starts from </t>
    </r>
    <r>
      <rPr>
        <b/>
        <sz val="11"/>
        <color theme="1"/>
        <rFont val="Calibri"/>
        <family val="2"/>
        <scheme val="minor"/>
      </rPr>
      <t>NOW</t>
    </r>
    <r>
      <rPr>
        <sz val="11"/>
        <color theme="1"/>
        <rFont val="Calibri"/>
        <family val="2"/>
        <scheme val="minor"/>
      </rPr>
      <t xml:space="preserve">.  This makes the calculator less useful </t>
    </r>
  </si>
  <si>
    <t>if your planned retirment is &gt;10 years away</t>
  </si>
  <si>
    <t>Ver 3.1 - first published version - Dec 2018</t>
  </si>
  <si>
    <t>Note: The design  of the buckets is optimal If you want to retire in &lt;10 years. The number of buckets is optimized for ages 35 and more.</t>
  </si>
  <si>
    <t>(Note: the calculations are more accurate if you are &lt; 10 years away from retirement)</t>
  </si>
  <si>
    <t>Monthly Income in first year</t>
  </si>
  <si>
    <t>End year (leave bank if no end date)</t>
  </si>
  <si>
    <t>Income from other sources</t>
  </si>
  <si>
    <t>Start year (leave blank if before or with retirement)</t>
  </si>
  <si>
    <t>Actual start</t>
  </si>
  <si>
    <t>Actual end</t>
  </si>
  <si>
    <t>Ver 3.3 - Added additional controls for passive income</t>
  </si>
  <si>
    <t>Bucket Strategy Calculator - Early Retirement Scenario       ver 3.4;  Mar 2019</t>
  </si>
  <si>
    <t>Ver 3.4 - Minor usability changes</t>
  </si>
  <si>
    <t>Enter year of entry into  UG degree</t>
  </si>
  <si>
    <t xml:space="preserve">Enter year of entry </t>
  </si>
  <si>
    <t>School</t>
  </si>
  <si>
    <t>If you get 3 or more ticks in column F, you can consider the plunge of 'early retirement'….</t>
  </si>
  <si>
    <t>Comment:  Assumed college based on current age of children - 8 and 5</t>
  </si>
  <si>
    <t>Income 1</t>
  </si>
  <si>
    <t>Income 2</t>
  </si>
  <si>
    <t>Use case with data of reddit user https://www.reddit.com/user/throwaway98123456789</t>
  </si>
  <si>
    <t>Parents</t>
  </si>
  <si>
    <t>Kids Hobby</t>
  </si>
  <si>
    <t>Informational - Major expenses funded from active income</t>
  </si>
  <si>
    <t>Yearly Income/Expense from other sources</t>
  </si>
  <si>
    <t>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</si>
</sst>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 * #,##0.00_ ;_ * \-#,##0.00_ ;_ * &quot;-&quot;??_ ;_ @_ "/>
    <numFmt numFmtId="164" formatCode="_(* #,##0.00_);_(* \(#,##0.00\);_(* &quot;-&quot;??_);_(@_)"/>
    <numFmt numFmtId="165" formatCode="&quot;Rs.&quot;\ #,##0.00;[Red]&quot;Rs.&quot;\ \-#,##0.00"/>
    <numFmt numFmtId="166" formatCode="0.0%"/>
    <numFmt numFmtId="167" formatCode="0.000%"/>
    <numFmt numFmtId="168" formatCode="[$₹-4009]\ #,##0"/>
    <numFmt numFmtId="169" formatCode="_(* #,##0_);_(* \(#,##0\);_(* &quot;-&quot;??_);_(@_)"/>
    <numFmt numFmtId="170" formatCode="&quot;₹&quot;\ #,##0;[Red]&quot;₹&quot;\ #,##0"/>
    <numFmt numFmtId="171" formatCode="#,##0_ ;\-#,##0\ "/>
    <numFmt numFmtId="177" formatCode="General"/>
    <numFmt numFmtId="178" formatCode="#,##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33CC"/>
      <name val="Calibri"/>
      <family val="2"/>
      <scheme val="minor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rgb="FF0033CC"/>
      <name val="Calibri"/>
      <family val="2"/>
    </font>
    <font>
      <b/>
      <sz val="11"/>
      <name val="Calibri"/>
      <family val="2"/>
      <scheme val="minor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sz val="10"/>
      <color rgb="FFFFFF00"/>
      <name val="Arial"/>
      <family val="2"/>
    </font>
    <font>
      <sz val="9"/>
      <name val="Tahoma"/>
      <family val="2"/>
    </font>
    <font>
      <b/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2"/>
      <name val="Arial"/>
      <family val="2"/>
    </font>
    <font>
      <sz val="10"/>
      <color theme="2"/>
      <name val="Arial"/>
      <family val="2"/>
    </font>
    <font>
      <b/>
      <sz val="10"/>
      <color theme="2" tint="-0.09996999800205231"/>
      <name val="Arial"/>
      <family val="2"/>
    </font>
    <font>
      <sz val="10"/>
      <color theme="2" tint="-0.09996999800205231"/>
      <name val="Arial"/>
      <family val="2"/>
    </font>
    <font>
      <sz val="11"/>
      <color theme="2" tint="-0.09996999800205231"/>
      <name val="Calibri"/>
      <family val="2"/>
      <scheme val="minor"/>
    </font>
    <font>
      <b/>
      <sz val="9"/>
      <name val="Tahoma"/>
      <family val="2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79984760284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/>
      <top style="thin">
        <color theme="7" tint="0.39998000860214233"/>
      </top>
      <bottom style="thin">
        <color theme="7" tint="0.39998000860214233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05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3" xfId="0" applyFont="1" applyFill="1" applyBorder="1"/>
    <xf numFmtId="167" fontId="2" fillId="2" borderId="1" xfId="0" applyNumberFormat="1" applyFont="1" applyFill="1" applyBorder="1" applyAlignment="1">
      <alignment horizontal="center"/>
    </xf>
    <xf numFmtId="166" fontId="0" fillId="2" borderId="1" xfId="15" applyNumberFormat="1" applyFont="1" applyFill="1" applyBorder="1" applyAlignment="1">
      <alignment horizontal="center"/>
    </xf>
    <xf numFmtId="166" fontId="2" fillId="2" borderId="1" xfId="15" applyNumberFormat="1" applyFont="1" applyFill="1" applyBorder="1" applyAlignment="1">
      <alignment horizontal="center"/>
    </xf>
    <xf numFmtId="0" fontId="0" fillId="0" borderId="4" xfId="0" applyBorder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/>
    </xf>
    <xf numFmtId="0" fontId="2" fillId="4" borderId="10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3" borderId="11" xfId="0" applyFill="1" applyBorder="1"/>
    <xf numFmtId="0" fontId="0" fillId="3" borderId="3" xfId="0" applyFill="1" applyBorder="1"/>
    <xf numFmtId="0" fontId="0" fillId="2" borderId="12" xfId="0" applyFill="1" applyBorder="1"/>
    <xf numFmtId="0" fontId="0" fillId="2" borderId="0" xfId="0" applyFill="1" applyAlignment="1">
      <alignment horizontal="center" vertical="center"/>
    </xf>
    <xf numFmtId="0" fontId="0" fillId="5" borderId="0" xfId="0" applyFill="1"/>
    <xf numFmtId="0" fontId="0" fillId="0" borderId="9" xfId="0" applyBorder="1"/>
    <xf numFmtId="0" fontId="0" fillId="5" borderId="12" xfId="0" applyFill="1" applyBorder="1"/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9" xfId="0" applyFill="1" applyBorder="1"/>
    <xf numFmtId="0" fontId="0" fillId="2" borderId="8" xfId="0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2" borderId="1" xfId="0" applyFill="1" applyBorder="1"/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/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0" fillId="4" borderId="20" xfId="0" applyFill="1" applyBorder="1"/>
    <xf numFmtId="0" fontId="0" fillId="4" borderId="21" xfId="0" applyFill="1" applyBorder="1" applyAlignment="1">
      <alignment horizontal="center" vertical="center"/>
    </xf>
    <xf numFmtId="0" fontId="0" fillId="5" borderId="20" xfId="0" applyFill="1" applyBorder="1"/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3" borderId="24" xfId="0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0" borderId="18" xfId="0" applyFont="1" applyBorder="1"/>
    <xf numFmtId="0" fontId="0" fillId="0" borderId="24" xfId="0" applyBorder="1" applyAlignment="1">
      <alignment horizontal="center"/>
    </xf>
    <xf numFmtId="0" fontId="0" fillId="2" borderId="10" xfId="0" applyFill="1" applyBorder="1"/>
    <xf numFmtId="0" fontId="0" fillId="2" borderId="12" xfId="0" applyFill="1" applyBorder="1" applyAlignment="1">
      <alignment horizontal="center"/>
    </xf>
    <xf numFmtId="0" fontId="0" fillId="2" borderId="19" xfId="0" applyFill="1" applyBorder="1"/>
    <xf numFmtId="0" fontId="0" fillId="2" borderId="18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0" borderId="1" xfId="0" applyBorder="1" applyAlignment="1">
      <alignment horizontal="left"/>
    </xf>
    <xf numFmtId="0" fontId="6" fillId="6" borderId="0" xfId="0" applyFont="1" applyFill="1"/>
    <xf numFmtId="0" fontId="0" fillId="6" borderId="0" xfId="0" applyFill="1"/>
    <xf numFmtId="0" fontId="7" fillId="6" borderId="18" xfId="0" applyFont="1" applyFill="1" applyBorder="1"/>
    <xf numFmtId="0" fontId="0" fillId="6" borderId="0" xfId="0" applyFill="1" applyAlignment="1">
      <alignment horizontal="left"/>
    </xf>
    <xf numFmtId="0" fontId="0" fillId="6" borderId="24" xfId="0" applyFill="1" applyBorder="1"/>
    <xf numFmtId="3" fontId="0" fillId="7" borderId="1" xfId="0" applyNumberFormat="1" applyFill="1" applyBorder="1" applyAlignment="1">
      <alignment horizontal="left"/>
    </xf>
    <xf numFmtId="0" fontId="0" fillId="6" borderId="18" xfId="0" applyFill="1" applyBorder="1"/>
    <xf numFmtId="9" fontId="0" fillId="7" borderId="1" xfId="0" applyNumberFormat="1" applyFill="1" applyBorder="1" applyAlignment="1">
      <alignment horizontal="left"/>
    </xf>
    <xf numFmtId="0" fontId="0" fillId="0" borderId="24" xfId="0" applyBorder="1"/>
    <xf numFmtId="0" fontId="0" fillId="7" borderId="1" xfId="0" applyFill="1" applyBorder="1" applyAlignment="1">
      <alignment horizontal="left"/>
    </xf>
    <xf numFmtId="3" fontId="0" fillId="0" borderId="1" xfId="20" applyNumberFormat="1" applyFont="1" applyBorder="1" applyAlignment="1">
      <alignment horizontal="left"/>
    </xf>
    <xf numFmtId="1" fontId="0" fillId="0" borderId="24" xfId="21" applyNumberFormat="1" applyFont="1" applyBorder="1"/>
    <xf numFmtId="0" fontId="0" fillId="6" borderId="8" xfId="0" applyFill="1" applyBorder="1"/>
    <xf numFmtId="0" fontId="0" fillId="6" borderId="9" xfId="0" applyFill="1" applyBorder="1"/>
    <xf numFmtId="0" fontId="0" fillId="6" borderId="1" xfId="0" applyFill="1" applyBorder="1" applyAlignment="1">
      <alignment horizontal="left"/>
    </xf>
    <xf numFmtId="0" fontId="0" fillId="0" borderId="26" xfId="0" applyBorder="1"/>
    <xf numFmtId="3" fontId="0" fillId="0" borderId="27" xfId="20" applyNumberFormat="1" applyFont="1" applyBorder="1" applyAlignment="1">
      <alignment horizontal="left"/>
    </xf>
    <xf numFmtId="164" fontId="0" fillId="6" borderId="24" xfId="0" applyNumberFormat="1" applyFill="1" applyBorder="1"/>
    <xf numFmtId="0" fontId="0" fillId="0" borderId="8" xfId="0" applyBorder="1"/>
    <xf numFmtId="9" fontId="0" fillId="6" borderId="0" xfId="0" applyNumberFormat="1" applyFill="1" applyAlignment="1">
      <alignment horizontal="left"/>
    </xf>
    <xf numFmtId="0" fontId="7" fillId="6" borderId="24" xfId="0" applyFont="1" applyFill="1" applyBorder="1" applyAlignment="1">
      <alignment horizontal="left"/>
    </xf>
    <xf numFmtId="0" fontId="0" fillId="0" borderId="18" xfId="0" applyBorder="1"/>
    <xf numFmtId="0" fontId="0" fillId="0" borderId="0" xfId="0" applyAlignment="1">
      <alignment horizontal="left"/>
    </xf>
    <xf numFmtId="0" fontId="7" fillId="6" borderId="24" xfId="0" applyFont="1" applyFill="1" applyBorder="1"/>
    <xf numFmtId="165" fontId="0" fillId="6" borderId="0" xfId="0" applyNumberFormat="1" applyFill="1" applyAlignment="1">
      <alignment horizontal="left"/>
    </xf>
    <xf numFmtId="9" fontId="9" fillId="7" borderId="1" xfId="0" applyNumberFormat="1" applyFont="1" applyFill="1" applyBorder="1" applyAlignment="1">
      <alignment horizontal="left"/>
    </xf>
    <xf numFmtId="9" fontId="0" fillId="6" borderId="1" xfId="0" applyNumberFormat="1" applyFill="1" applyBorder="1" applyAlignment="1">
      <alignment horizontal="left"/>
    </xf>
    <xf numFmtId="0" fontId="7" fillId="6" borderId="8" xfId="0" applyFont="1" applyFill="1" applyBorder="1"/>
    <xf numFmtId="0" fontId="0" fillId="6" borderId="22" xfId="0" applyFill="1" applyBorder="1"/>
    <xf numFmtId="0" fontId="0" fillId="6" borderId="23" xfId="0" applyFill="1" applyBorder="1" applyAlignment="1">
      <alignment horizontal="left"/>
    </xf>
    <xf numFmtId="167" fontId="0" fillId="6" borderId="17" xfId="21" applyNumberFormat="1" applyFont="1" applyFill="1" applyBorder="1"/>
    <xf numFmtId="0" fontId="0" fillId="6" borderId="1" xfId="0" applyFill="1" applyBorder="1"/>
    <xf numFmtId="10" fontId="0" fillId="6" borderId="0" xfId="21" applyNumberFormat="1" applyFont="1" applyFill="1"/>
    <xf numFmtId="3" fontId="0" fillId="2" borderId="8" xfId="0" applyNumberFormat="1" applyFill="1" applyBorder="1" applyAlignment="1">
      <alignment horizontal="center"/>
    </xf>
    <xf numFmtId="166" fontId="0" fillId="7" borderId="1" xfId="0" applyNumberFormat="1" applyFill="1" applyBorder="1" applyAlignment="1">
      <alignment horizontal="left"/>
    </xf>
    <xf numFmtId="166" fontId="0" fillId="2" borderId="8" xfId="15" applyNumberFormat="1" applyFont="1" applyFill="1" applyBorder="1" applyAlignment="1">
      <alignment horizontal="center"/>
    </xf>
    <xf numFmtId="0" fontId="2" fillId="2" borderId="28" xfId="0" applyFont="1" applyFill="1" applyBorder="1"/>
    <xf numFmtId="0" fontId="2" fillId="2" borderId="2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0" fillId="0" borderId="25" xfId="0" applyBorder="1" applyAlignment="1">
      <alignment horizontal="center"/>
    </xf>
    <xf numFmtId="10" fontId="0" fillId="8" borderId="2" xfId="0" applyNumberFormat="1" applyFill="1" applyBorder="1" applyAlignment="1">
      <alignment horizontal="center"/>
    </xf>
    <xf numFmtId="10" fontId="0" fillId="8" borderId="30" xfId="0" applyNumberFormat="1" applyFill="1" applyBorder="1" applyAlignment="1">
      <alignment horizontal="center"/>
    </xf>
    <xf numFmtId="10" fontId="0" fillId="8" borderId="1" xfId="0" applyNumberFormat="1" applyFill="1" applyBorder="1" applyAlignment="1">
      <alignment horizontal="left"/>
    </xf>
    <xf numFmtId="0" fontId="3" fillId="2" borderId="0" xfId="0" applyFont="1" applyFill="1"/>
    <xf numFmtId="0" fontId="4" fillId="6" borderId="1" xfId="0" applyFont="1" applyFill="1" applyBorder="1"/>
    <xf numFmtId="3" fontId="4" fillId="0" borderId="27" xfId="20" applyNumberFormat="1" applyFont="1" applyBorder="1" applyAlignment="1">
      <alignment horizontal="left"/>
    </xf>
    <xf numFmtId="0" fontId="4" fillId="6" borderId="9" xfId="0" applyFont="1" applyFill="1" applyBorder="1"/>
    <xf numFmtId="0" fontId="4" fillId="0" borderId="9" xfId="0" applyFont="1" applyBorder="1"/>
    <xf numFmtId="0" fontId="10" fillId="6" borderId="9" xfId="0" applyFont="1" applyFill="1" applyBorder="1"/>
    <xf numFmtId="10" fontId="0" fillId="6" borderId="0" xfId="15" applyNumberFormat="1" applyFont="1" applyFill="1"/>
    <xf numFmtId="0" fontId="2" fillId="8" borderId="8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4" borderId="25" xfId="0" applyFont="1" applyFill="1" applyBorder="1"/>
    <xf numFmtId="168" fontId="2" fillId="0" borderId="1" xfId="0" applyNumberFormat="1" applyFont="1" applyBorder="1" applyAlignment="1">
      <alignment horizontal="center"/>
    </xf>
    <xf numFmtId="168" fontId="2" fillId="2" borderId="7" xfId="0" applyNumberFormat="1" applyFont="1" applyFill="1" applyBorder="1" applyAlignment="1">
      <alignment horizontal="center"/>
    </xf>
    <xf numFmtId="168" fontId="11" fillId="2" borderId="17" xfId="15" applyNumberFormat="1" applyFont="1" applyFill="1" applyBorder="1" applyAlignment="1">
      <alignment horizontal="center"/>
    </xf>
    <xf numFmtId="0" fontId="12" fillId="9" borderId="15" xfId="22" applyFont="1" applyFill="1" applyBorder="1" applyAlignment="1">
      <alignment horizontal="left"/>
      <protection/>
    </xf>
    <xf numFmtId="0" fontId="13" fillId="10" borderId="15" xfId="22" applyFont="1" applyFill="1" applyBorder="1">
      <alignment/>
      <protection/>
    </xf>
    <xf numFmtId="0" fontId="13" fillId="10" borderId="31" xfId="22" applyFont="1" applyFill="1" applyBorder="1">
      <alignment/>
      <protection/>
    </xf>
    <xf numFmtId="0" fontId="1" fillId="10" borderId="31" xfId="22" applyFill="1" applyBorder="1">
      <alignment/>
      <protection/>
    </xf>
    <xf numFmtId="0" fontId="13" fillId="10" borderId="2" xfId="22" applyFont="1" applyFill="1" applyBorder="1" applyAlignment="1">
      <alignment horizontal="right"/>
      <protection/>
    </xf>
    <xf numFmtId="0" fontId="1" fillId="9" borderId="0" xfId="22" applyFill="1">
      <alignment/>
      <protection/>
    </xf>
    <xf numFmtId="0" fontId="13" fillId="7" borderId="0" xfId="22" applyFont="1" applyFill="1">
      <alignment/>
      <protection/>
    </xf>
    <xf numFmtId="0" fontId="1" fillId="0" borderId="0" xfId="22">
      <alignment/>
      <protection/>
    </xf>
    <xf numFmtId="0" fontId="13" fillId="10" borderId="2" xfId="22" applyFont="1" applyFill="1" applyBorder="1">
      <alignment/>
      <protection/>
    </xf>
    <xf numFmtId="0" fontId="13" fillId="9" borderId="0" xfId="22" applyFont="1" applyFill="1">
      <alignment/>
      <protection/>
    </xf>
    <xf numFmtId="0" fontId="13" fillId="9" borderId="31" xfId="22" applyFont="1" applyFill="1" applyBorder="1">
      <alignment/>
      <protection/>
    </xf>
    <xf numFmtId="0" fontId="13" fillId="10" borderId="2" xfId="22" applyFont="1" applyFill="1" applyBorder="1" applyAlignment="1">
      <alignment horizontal="center"/>
      <protection/>
    </xf>
    <xf numFmtId="0" fontId="13" fillId="10" borderId="0" xfId="22" applyFont="1" applyFill="1">
      <alignment/>
      <protection/>
    </xf>
    <xf numFmtId="0" fontId="12" fillId="9" borderId="1" xfId="22" applyFont="1" applyFill="1" applyBorder="1" applyAlignment="1">
      <alignment horizontal="center"/>
      <protection/>
    </xf>
    <xf numFmtId="0" fontId="12" fillId="9" borderId="1" xfId="22" applyFont="1" applyFill="1" applyBorder="1" applyAlignment="1">
      <alignment horizontal="right"/>
      <protection/>
    </xf>
    <xf numFmtId="0" fontId="12" fillId="9" borderId="27" xfId="22" applyFont="1" applyFill="1" applyBorder="1" applyAlignment="1">
      <alignment horizontal="center"/>
      <protection/>
    </xf>
    <xf numFmtId="0" fontId="13" fillId="10" borderId="1" xfId="22" applyFont="1" applyFill="1" applyBorder="1" applyAlignment="1">
      <alignment horizontal="left"/>
      <protection/>
    </xf>
    <xf numFmtId="0" fontId="1" fillId="7" borderId="1" xfId="22" applyFont="1" applyFill="1" applyBorder="1" applyAlignment="1">
      <alignment horizontal="center"/>
      <protection/>
    </xf>
    <xf numFmtId="0" fontId="1" fillId="9" borderId="1" xfId="22" applyFont="1" applyFill="1" applyBorder="1" applyAlignment="1">
      <alignment horizontal="center"/>
      <protection/>
    </xf>
    <xf numFmtId="0" fontId="1" fillId="10" borderId="1" xfId="22" applyFont="1" applyFill="1" applyBorder="1" applyAlignment="1">
      <alignment horizontal="center"/>
      <protection/>
    </xf>
    <xf numFmtId="0" fontId="1" fillId="11" borderId="1" xfId="22" applyFont="1" applyFill="1" applyBorder="1" applyAlignment="1">
      <alignment horizontal="center"/>
      <protection/>
    </xf>
    <xf numFmtId="3" fontId="1" fillId="9" borderId="1" xfId="22" applyNumberFormat="1" applyFont="1" applyFill="1" applyBorder="1" applyAlignment="1">
      <alignment horizontal="center"/>
      <protection/>
    </xf>
    <xf numFmtId="10" fontId="1" fillId="7" borderId="1" xfId="22" applyNumberFormat="1" applyFont="1" applyFill="1" applyBorder="1" applyAlignment="1">
      <alignment horizontal="center"/>
      <protection/>
    </xf>
    <xf numFmtId="10" fontId="1" fillId="9" borderId="1" xfId="22" applyNumberFormat="1" applyFont="1" applyFill="1" applyBorder="1" applyAlignment="1">
      <alignment horizontal="center"/>
      <protection/>
    </xf>
    <xf numFmtId="3" fontId="1" fillId="11" borderId="1" xfId="22" applyNumberFormat="1" applyFont="1" applyFill="1" applyBorder="1" applyAlignment="1">
      <alignment horizontal="center"/>
      <protection/>
    </xf>
    <xf numFmtId="10" fontId="1" fillId="0" borderId="0" xfId="22" applyNumberFormat="1" applyAlignment="1">
      <alignment horizontal="left"/>
      <protection/>
    </xf>
    <xf numFmtId="3" fontId="1" fillId="0" borderId="0" xfId="22" applyNumberFormat="1" applyFont="1" applyAlignment="1">
      <alignment horizontal="center"/>
      <protection/>
    </xf>
    <xf numFmtId="0" fontId="13" fillId="0" borderId="0" xfId="22" applyFont="1" applyAlignment="1">
      <alignment horizontal="left"/>
      <protection/>
    </xf>
    <xf numFmtId="0" fontId="1" fillId="9" borderId="1" xfId="22" applyFill="1" applyBorder="1">
      <alignment/>
      <protection/>
    </xf>
    <xf numFmtId="4" fontId="1" fillId="0" borderId="0" xfId="22" applyNumberFormat="1" applyFont="1" applyAlignment="1">
      <alignment horizontal="center"/>
      <protection/>
    </xf>
    <xf numFmtId="0" fontId="12" fillId="0" borderId="0" xfId="22" applyFont="1" applyAlignment="1">
      <alignment horizontal="center"/>
      <protection/>
    </xf>
    <xf numFmtId="0" fontId="14" fillId="0" borderId="0" xfId="22" applyFont="1">
      <alignment/>
      <protection/>
    </xf>
    <xf numFmtId="0" fontId="1" fillId="9" borderId="32" xfId="22" applyFill="1" applyBorder="1">
      <alignment/>
      <protection/>
    </xf>
    <xf numFmtId="0" fontId="12" fillId="9" borderId="32" xfId="22" applyFont="1" applyFill="1" applyBorder="1" applyAlignment="1">
      <alignment horizontal="center"/>
      <protection/>
    </xf>
    <xf numFmtId="0" fontId="12" fillId="9" borderId="0" xfId="22" applyFont="1" applyFill="1">
      <alignment/>
      <protection/>
    </xf>
    <xf numFmtId="0" fontId="14" fillId="9" borderId="0" xfId="22" applyFont="1" applyFill="1">
      <alignment/>
      <protection/>
    </xf>
    <xf numFmtId="3" fontId="1" fillId="0" borderId="0" xfId="22" applyNumberFormat="1" applyAlignment="1">
      <alignment horizontal="center"/>
      <protection/>
    </xf>
    <xf numFmtId="10" fontId="1" fillId="0" borderId="0" xfId="22" applyNumberFormat="1" applyAlignment="1">
      <alignment horizontal="center"/>
      <protection/>
    </xf>
    <xf numFmtId="0" fontId="13" fillId="0" borderId="0" xfId="22" applyFont="1">
      <alignment/>
      <protection/>
    </xf>
    <xf numFmtId="169" fontId="0" fillId="0" borderId="0" xfId="18" applyNumberFormat="1" applyFont="1"/>
    <xf numFmtId="0" fontId="12" fillId="9" borderId="15" xfId="0" applyFont="1" applyFill="1" applyBorder="1" applyAlignment="1">
      <alignment horizontal="left"/>
    </xf>
    <xf numFmtId="0" fontId="13" fillId="10" borderId="31" xfId="0" applyFont="1" applyFill="1" applyBorder="1"/>
    <xf numFmtId="0" fontId="13" fillId="10" borderId="2" xfId="0" applyFont="1" applyFill="1" applyBorder="1"/>
    <xf numFmtId="0" fontId="0" fillId="9" borderId="0" xfId="0" applyFill="1"/>
    <xf numFmtId="0" fontId="13" fillId="10" borderId="0" xfId="0" applyFont="1" applyFill="1"/>
    <xf numFmtId="0" fontId="12" fillId="9" borderId="1" xfId="0" applyFont="1" applyFill="1" applyBorder="1" applyAlignment="1">
      <alignment horizontal="right"/>
    </xf>
    <xf numFmtId="0" fontId="13" fillId="10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10" fontId="1" fillId="7" borderId="1" xfId="0" applyNumberFormat="1" applyFont="1" applyFill="1" applyBorder="1" applyAlignment="1">
      <alignment horizontal="center"/>
    </xf>
    <xf numFmtId="3" fontId="1" fillId="11" borderId="1" xfId="0" applyNumberFormat="1" applyFont="1" applyFill="1" applyBorder="1" applyAlignment="1">
      <alignment horizontal="center"/>
    </xf>
    <xf numFmtId="0" fontId="15" fillId="9" borderId="0" xfId="0" applyFont="1" applyFill="1" applyAlignment="1">
      <alignment horizontal="right"/>
    </xf>
    <xf numFmtId="0" fontId="12" fillId="9" borderId="1" xfId="0" applyFont="1" applyFill="1" applyBorder="1" applyAlignment="1">
      <alignment horizontal="center"/>
    </xf>
    <xf numFmtId="10" fontId="1" fillId="11" borderId="1" xfId="0" applyNumberFormat="1" applyFont="1" applyFill="1" applyBorder="1" applyAlignment="1">
      <alignment horizontal="center"/>
    </xf>
    <xf numFmtId="3" fontId="1" fillId="12" borderId="1" xfId="0" applyNumberFormat="1" applyFont="1" applyFill="1" applyBorder="1" applyAlignment="1">
      <alignment horizontal="center"/>
    </xf>
    <xf numFmtId="3" fontId="1" fillId="13" borderId="1" xfId="0" applyNumberFormat="1" applyFont="1" applyFill="1" applyBorder="1" applyAlignment="1">
      <alignment horizontal="center"/>
    </xf>
    <xf numFmtId="0" fontId="0" fillId="9" borderId="1" xfId="0" applyFill="1" applyBorder="1"/>
    <xf numFmtId="0" fontId="0" fillId="6" borderId="0" xfId="0" applyFill="1" applyAlignment="1">
      <alignment horizontal="center"/>
    </xf>
    <xf numFmtId="169" fontId="0" fillId="2" borderId="2" xfId="18" applyNumberFormat="1" applyFont="1" applyFill="1" applyBorder="1" applyAlignment="1">
      <alignment horizontal="left"/>
    </xf>
    <xf numFmtId="169" fontId="0" fillId="0" borderId="20" xfId="18" applyNumberFormat="1" applyFont="1" applyBorder="1" applyAlignment="1">
      <alignment horizontal="left"/>
    </xf>
    <xf numFmtId="169" fontId="0" fillId="2" borderId="8" xfId="18" applyNumberFormat="1" applyFont="1" applyFill="1" applyBorder="1" applyAlignment="1">
      <alignment horizontal="left"/>
    </xf>
    <xf numFmtId="169" fontId="0" fillId="0" borderId="21" xfId="18" applyNumberFormat="1" applyFont="1" applyBorder="1" applyAlignment="1">
      <alignment horizontal="left"/>
    </xf>
    <xf numFmtId="0" fontId="13" fillId="14" borderId="0" xfId="22" applyFont="1" applyFill="1">
      <alignment/>
      <protection/>
    </xf>
    <xf numFmtId="0" fontId="13" fillId="10" borderId="15" xfId="0" applyFont="1" applyFill="1" applyBorder="1"/>
    <xf numFmtId="3" fontId="0" fillId="0" borderId="0" xfId="0" applyNumberFormat="1" applyAlignment="1">
      <alignment horizontal="center"/>
    </xf>
    <xf numFmtId="169" fontId="0" fillId="0" borderId="0" xfId="18" applyNumberFormat="1" applyFont="1" applyAlignment="1">
      <alignment horizontal="center"/>
    </xf>
    <xf numFmtId="3" fontId="0" fillId="15" borderId="1" xfId="0" applyNumberFormat="1" applyFill="1" applyBorder="1" applyAlignment="1">
      <alignment horizontal="center"/>
    </xf>
    <xf numFmtId="3" fontId="0" fillId="15" borderId="27" xfId="2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15" borderId="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10" borderId="31" xfId="0" applyFont="1" applyFill="1" applyBorder="1"/>
    <xf numFmtId="169" fontId="2" fillId="2" borderId="29" xfId="18" applyNumberFormat="1" applyFont="1" applyFill="1" applyBorder="1" applyAlignment="1">
      <alignment horizontal="center"/>
    </xf>
    <xf numFmtId="169" fontId="0" fillId="0" borderId="0" xfId="0" applyNumberFormat="1"/>
    <xf numFmtId="169" fontId="0" fillId="0" borderId="0" xfId="18" applyNumberFormat="1" applyFont="1"/>
    <xf numFmtId="0" fontId="18" fillId="0" borderId="0" xfId="23"/>
    <xf numFmtId="10" fontId="0" fillId="6" borderId="0" xfId="0" applyNumberFormat="1" applyFill="1" applyAlignment="1">
      <alignment horizontal="left"/>
    </xf>
    <xf numFmtId="1" fontId="0" fillId="6" borderId="0" xfId="0" applyNumberFormat="1" applyFill="1"/>
    <xf numFmtId="0" fontId="20" fillId="6" borderId="0" xfId="0" applyFont="1" applyFill="1"/>
    <xf numFmtId="0" fontId="21" fillId="0" borderId="0" xfId="0" applyFont="1"/>
    <xf numFmtId="0" fontId="19" fillId="6" borderId="0" xfId="0" applyFont="1" applyFill="1" applyAlignment="1">
      <alignment horizontal="left"/>
    </xf>
    <xf numFmtId="0" fontId="0" fillId="6" borderId="0" xfId="0" applyFill="1" applyAlignment="1">
      <alignment vertical="top"/>
    </xf>
    <xf numFmtId="0" fontId="2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0" fontId="2" fillId="6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2" fillId="6" borderId="0" xfId="0" applyNumberFormat="1" applyFont="1" applyFill="1" applyAlignment="1">
      <alignment horizontal="left" vertical="center"/>
    </xf>
    <xf numFmtId="0" fontId="21" fillId="6" borderId="0" xfId="0" applyFont="1" applyFill="1"/>
    <xf numFmtId="0" fontId="2" fillId="6" borderId="0" xfId="0" applyFont="1" applyFill="1" applyAlignment="1">
      <alignment horizontal="center"/>
    </xf>
    <xf numFmtId="170" fontId="2" fillId="6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left"/>
    </xf>
    <xf numFmtId="170" fontId="21" fillId="6" borderId="0" xfId="0" applyNumberFormat="1" applyFont="1" applyFill="1"/>
    <xf numFmtId="0" fontId="2" fillId="6" borderId="0" xfId="0" applyFont="1" applyFill="1" applyAlignment="1">
      <alignment horizontal="center" vertical="center"/>
    </xf>
    <xf numFmtId="0" fontId="2" fillId="2" borderId="31" xfId="0" applyFont="1" applyFill="1" applyBorder="1"/>
    <xf numFmtId="0" fontId="2" fillId="2" borderId="33" xfId="0" applyFont="1" applyFill="1" applyBorder="1"/>
    <xf numFmtId="0" fontId="2" fillId="2" borderId="3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3" fillId="2" borderId="9" xfId="0" applyFont="1" applyFill="1" applyBorder="1"/>
    <xf numFmtId="0" fontId="22" fillId="6" borderId="18" xfId="0" applyFont="1" applyFill="1" applyBorder="1"/>
    <xf numFmtId="0" fontId="23" fillId="6" borderId="18" xfId="0" applyFont="1" applyFill="1" applyBorder="1"/>
    <xf numFmtId="0" fontId="0" fillId="16" borderId="0" xfId="0" applyFill="1" applyAlignment="1">
      <alignment horizontal="left"/>
    </xf>
    <xf numFmtId="171" fontId="0" fillId="7" borderId="1" xfId="18" applyNumberFormat="1" applyFont="1" applyFill="1" applyBorder="1" applyAlignment="1">
      <alignment horizontal="left"/>
    </xf>
    <xf numFmtId="9" fontId="20" fillId="3" borderId="1" xfId="15" applyFont="1" applyFill="1" applyBorder="1" applyAlignment="1">
      <alignment horizontal="left"/>
    </xf>
    <xf numFmtId="9" fontId="25" fillId="3" borderId="1" xfId="15" applyFont="1" applyFill="1" applyBorder="1" applyAlignment="1">
      <alignment horizontal="left"/>
    </xf>
    <xf numFmtId="0" fontId="20" fillId="3" borderId="1" xfId="0" applyFont="1" applyFill="1" applyBorder="1"/>
    <xf numFmtId="0" fontId="25" fillId="3" borderId="1" xfId="0" applyFont="1" applyFill="1" applyBorder="1"/>
    <xf numFmtId="0" fontId="26" fillId="6" borderId="0" xfId="0" applyFont="1" applyFill="1" applyAlignment="1">
      <alignment horizontal="left"/>
    </xf>
    <xf numFmtId="0" fontId="29" fillId="10" borderId="1" xfId="22" applyFont="1" applyFill="1" applyBorder="1" applyAlignment="1">
      <alignment horizontal="left"/>
      <protection/>
    </xf>
    <xf numFmtId="3" fontId="30" fillId="7" borderId="1" xfId="22" applyNumberFormat="1" applyFont="1" applyFill="1" applyBorder="1" applyAlignment="1">
      <alignment horizontal="center"/>
      <protection/>
    </xf>
    <xf numFmtId="3" fontId="30" fillId="9" borderId="1" xfId="22" applyNumberFormat="1" applyFont="1" applyFill="1" applyBorder="1" applyAlignment="1">
      <alignment horizontal="center"/>
      <protection/>
    </xf>
    <xf numFmtId="10" fontId="30" fillId="7" borderId="1" xfId="22" applyNumberFormat="1" applyFont="1" applyFill="1" applyBorder="1" applyAlignment="1">
      <alignment horizontal="center"/>
      <protection/>
    </xf>
    <xf numFmtId="10" fontId="30" fillId="9" borderId="1" xfId="22" applyNumberFormat="1" applyFont="1" applyFill="1" applyBorder="1" applyAlignment="1">
      <alignment horizontal="center"/>
      <protection/>
    </xf>
    <xf numFmtId="3" fontId="30" fillId="11" borderId="1" xfId="22" applyNumberFormat="1" applyFont="1" applyFill="1" applyBorder="1" applyAlignment="1">
      <alignment horizontal="center"/>
      <protection/>
    </xf>
    <xf numFmtId="10" fontId="30" fillId="11" borderId="1" xfId="22" applyNumberFormat="1" applyFont="1" applyFill="1" applyBorder="1" applyAlignment="1">
      <alignment horizontal="center"/>
      <protection/>
    </xf>
    <xf numFmtId="3" fontId="30" fillId="12" borderId="1" xfId="22" applyNumberFormat="1" applyFont="1" applyFill="1" applyBorder="1" applyAlignment="1">
      <alignment horizontal="center"/>
      <protection/>
    </xf>
    <xf numFmtId="3" fontId="30" fillId="17" borderId="1" xfId="22" applyNumberFormat="1" applyFont="1" applyFill="1" applyBorder="1" applyAlignment="1">
      <alignment horizontal="center"/>
      <protection/>
    </xf>
    <xf numFmtId="4" fontId="30" fillId="7" borderId="1" xfId="22" applyNumberFormat="1" applyFont="1" applyFill="1" applyBorder="1" applyAlignment="1">
      <alignment horizontal="center"/>
      <protection/>
    </xf>
    <xf numFmtId="3" fontId="30" fillId="13" borderId="1" xfId="22" applyNumberFormat="1" applyFont="1" applyFill="1" applyBorder="1" applyAlignment="1">
      <alignment horizontal="center"/>
      <protection/>
    </xf>
    <xf numFmtId="0" fontId="31" fillId="10" borderId="1" xfId="0" applyFont="1" applyFill="1" applyBorder="1" applyAlignment="1">
      <alignment horizontal="left"/>
    </xf>
    <xf numFmtId="169" fontId="0" fillId="0" borderId="0" xfId="18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9" fontId="2" fillId="18" borderId="34" xfId="18" applyNumberFormat="1" applyFont="1" applyFill="1" applyBorder="1"/>
    <xf numFmtId="0" fontId="0" fillId="6" borderId="24" xfId="0" applyFill="1" applyBorder="1" applyAlignment="1">
      <alignment wrapText="1"/>
    </xf>
    <xf numFmtId="9" fontId="0" fillId="0" borderId="0" xfId="0" applyNumberFormat="1" applyAlignment="1">
      <alignment wrapText="1"/>
    </xf>
    <xf numFmtId="0" fontId="2" fillId="6" borderId="0" xfId="0" applyFont="1" applyFill="1" applyAlignment="1">
      <alignment horizontal="right" wrapText="1"/>
    </xf>
    <xf numFmtId="0" fontId="13" fillId="0" borderId="0" xfId="22" applyFont="1" applyAlignment="1">
      <alignment horizontal="right" wrapText="1"/>
      <protection/>
    </xf>
    <xf numFmtId="0" fontId="28" fillId="0" borderId="0" xfId="0" applyFont="1"/>
    <xf numFmtId="169" fontId="0" fillId="0" borderId="0" xfId="18" applyNumberFormat="1" applyFont="1" applyAlignment="1">
      <alignment wrapText="1"/>
    </xf>
    <xf numFmtId="0" fontId="1" fillId="7" borderId="1" xfId="22" applyFill="1" applyBorder="1" applyAlignment="1">
      <alignment horizontal="center"/>
      <protection/>
    </xf>
    <xf numFmtId="0" fontId="1" fillId="11" borderId="1" xfId="22" applyFill="1" applyBorder="1" applyAlignment="1">
      <alignment horizontal="center"/>
      <protection/>
    </xf>
    <xf numFmtId="0" fontId="1" fillId="9" borderId="1" xfId="22" applyFill="1" applyBorder="1" applyAlignment="1">
      <alignment horizontal="center"/>
      <protection/>
    </xf>
    <xf numFmtId="3" fontId="1" fillId="7" borderId="1" xfId="22" applyNumberFormat="1" applyFill="1" applyBorder="1" applyAlignment="1">
      <alignment horizontal="center"/>
      <protection/>
    </xf>
    <xf numFmtId="3" fontId="1" fillId="9" borderId="1" xfId="22" applyNumberFormat="1" applyFill="1" applyBorder="1" applyAlignment="1">
      <alignment horizontal="center"/>
      <protection/>
    </xf>
    <xf numFmtId="166" fontId="1" fillId="7" borderId="1" xfId="22" applyNumberFormat="1" applyFill="1" applyBorder="1" applyAlignment="1">
      <alignment horizontal="center"/>
      <protection/>
    </xf>
    <xf numFmtId="166" fontId="1" fillId="9" borderId="1" xfId="22" applyNumberFormat="1" applyFill="1" applyBorder="1" applyAlignment="1">
      <alignment horizontal="center"/>
      <protection/>
    </xf>
    <xf numFmtId="0" fontId="1" fillId="11" borderId="1" xfId="0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166" fontId="1" fillId="7" borderId="1" xfId="0" applyNumberFormat="1" applyFont="1" applyFill="1" applyBorder="1" applyAlignment="1">
      <alignment horizontal="center"/>
    </xf>
    <xf numFmtId="0" fontId="17" fillId="16" borderId="27" xfId="0" applyFont="1" applyFill="1" applyBorder="1" applyAlignment="1">
      <alignment horizontal="center"/>
    </xf>
    <xf numFmtId="0" fontId="32" fillId="10" borderId="1" xfId="0" applyFont="1" applyFill="1" applyBorder="1" applyAlignment="1">
      <alignment horizontal="center"/>
    </xf>
    <xf numFmtId="0" fontId="33" fillId="0" borderId="0" xfId="0" applyFont="1"/>
    <xf numFmtId="0" fontId="32" fillId="0" borderId="0" xfId="22" applyFont="1">
      <alignment/>
      <protection/>
    </xf>
    <xf numFmtId="0" fontId="32" fillId="7" borderId="1" xfId="0" applyFont="1" applyFill="1" applyBorder="1" applyAlignment="1">
      <alignment horizontal="center"/>
    </xf>
    <xf numFmtId="0" fontId="32" fillId="11" borderId="1" xfId="0" applyFont="1" applyFill="1" applyBorder="1" applyAlignment="1">
      <alignment horizontal="center"/>
    </xf>
    <xf numFmtId="3" fontId="1" fillId="11" borderId="1" xfId="22" applyNumberFormat="1" applyFill="1" applyBorder="1" applyAlignment="1">
      <alignment horizontal="center"/>
      <protection/>
    </xf>
    <xf numFmtId="0" fontId="12" fillId="9" borderId="1" xfId="0" applyFont="1" applyFill="1" applyBorder="1" applyAlignment="1">
      <alignment horizontal="left"/>
    </xf>
    <xf numFmtId="9" fontId="0" fillId="7" borderId="1" xfId="0" applyNumberFormat="1" applyFill="1" applyBorder="1" applyAlignment="1">
      <alignment horizontal="left" wrapText="1"/>
    </xf>
    <xf numFmtId="0" fontId="0" fillId="7" borderId="1" xfId="0" applyFill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18" fillId="16" borderId="1" xfId="23" applyFill="1" applyBorder="1" applyAlignment="1">
      <alignment horizontal="center"/>
    </xf>
    <xf numFmtId="0" fontId="5" fillId="13" borderId="36" xfId="0" applyFont="1" applyFill="1" applyBorder="1" applyAlignment="1">
      <alignment horizontal="center"/>
    </xf>
    <xf numFmtId="0" fontId="5" fillId="13" borderId="37" xfId="0" applyFont="1" applyFill="1" applyBorder="1" applyAlignment="1">
      <alignment horizontal="center"/>
    </xf>
    <xf numFmtId="0" fontId="5" fillId="13" borderId="38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0" fillId="6" borderId="18" xfId="0" applyFill="1" applyBorder="1" applyAlignment="1">
      <alignment horizontal="left" vertical="top" wrapText="1"/>
    </xf>
    <xf numFmtId="0" fontId="3" fillId="8" borderId="20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Percent 2" xfId="21"/>
    <cellStyle name="Normal 2" xfId="22"/>
    <cellStyle name="Hyperlink" xfId="23"/>
    <cellStyle name="Comma 2 2" xfId="24"/>
    <cellStyle name="Comma 3" xfId="25"/>
  </cellStyles>
  <dxfs count="10">
    <dxf>
      <numFmt numFmtId="177" formatCode="General"/>
    </dxf>
    <dxf>
      <numFmt numFmtId="169" formatCode="_(* #,##0_);_(* \(#,##0\);_(* &quot;-&quot;??_);_(@_)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9" formatCode="_(* #,##0_);_(* \(#,##0\);_(* &quot;-&quot;??_);_(@_)"/>
    </dxf>
    <dxf>
      <numFmt numFmtId="178" formatCode="#,##0"/>
      <alignment horizontal="center" vertical="bottom" textRotation="0" wrapText="1" shrinkToFit="1" readingOrder="0"/>
    </dxf>
    <dxf>
      <numFmt numFmtId="177" formatCode="General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9" formatCode="_(* #,##0_);_(* \(#,##0\);_(* &quot;-&quot;??_);_(@_)"/>
      <alignment horizontal="center" vertical="bottom" textRotation="0" wrapText="1" shrinkToFit="1" readingOrder="0"/>
    </dxf>
    <dxf>
      <numFmt numFmtId="178" formatCode="#,##0"/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169" formatCode="_(* #,##0_);_(* \(#,##0\);_(* &quot;-&quot;??_);_(@_)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1190625</xdr:colOff>
      <xdr:row>28</xdr:row>
      <xdr:rowOff>9525</xdr:rowOff>
    </xdr:from>
    <xdr:to>
      <xdr:col>6</xdr:col>
      <xdr:colOff>180975</xdr:colOff>
      <xdr:row>30</xdr:row>
      <xdr:rowOff>104775</xdr:rowOff>
    </xdr:to>
    <xdr:cxnSp macro="">
      <xdr:nvCxnSpPr>
        <xdr:cNvPr id="3" name="Straight Arrow Connector 2"/>
        <xdr:cNvCxnSpPr/>
      </xdr:nvCxnSpPr>
      <xdr:spPr>
        <a:xfrm rot="5400000" flipH="1" flipV="1">
          <a:off x="7848600" y="5438775"/>
          <a:ext cx="390525" cy="485775"/>
        </a:xfrm>
        <a:prstGeom prst="straightConnector1">
          <a:avLst/>
        </a:prstGeom>
        <a:ln>
          <a:solidFill>
            <a:srgbClr val="0033CC"/>
          </a:solidFill>
          <a:headEnd type="none"/>
          <a:tailEnd type="arrow"/>
        </a:ln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952500</xdr:colOff>
      <xdr:row>26</xdr:row>
      <xdr:rowOff>66675</xdr:rowOff>
    </xdr:from>
    <xdr:to>
      <xdr:col>4</xdr:col>
      <xdr:colOff>1152525</xdr:colOff>
      <xdr:row>28</xdr:row>
      <xdr:rowOff>95250</xdr:rowOff>
    </xdr:to>
    <xdr:cxnSp macro="">
      <xdr:nvCxnSpPr>
        <xdr:cNvPr id="5" name="Straight Arrow Connector 4"/>
        <xdr:cNvCxnSpPr/>
      </xdr:nvCxnSpPr>
      <xdr:spPr>
        <a:xfrm rot="16200000" flipV="1">
          <a:off x="6457950" y="5105400"/>
          <a:ext cx="200025" cy="419100"/>
        </a:xfrm>
        <a:prstGeom prst="straightConnector1">
          <a:avLst/>
        </a:prstGeom>
        <a:ln>
          <a:solidFill>
            <a:srgbClr val="FF0000"/>
          </a:solidFill>
          <a:headEnd type="none"/>
          <a:tailEnd type="arrow"/>
        </a:ln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10</xdr:row>
      <xdr:rowOff>76200</xdr:rowOff>
    </xdr:from>
    <xdr:to>
      <xdr:col>5</xdr:col>
      <xdr:colOff>1057275</xdr:colOff>
      <xdr:row>10</xdr:row>
      <xdr:rowOff>85725</xdr:rowOff>
    </xdr:to>
    <xdr:cxnSp macro="">
      <xdr:nvCxnSpPr>
        <xdr:cNvPr id="6" name="Straight Arrow Connector 5"/>
        <xdr:cNvCxnSpPr/>
      </xdr:nvCxnSpPr>
      <xdr:spPr>
        <a:xfrm flipV="1">
          <a:off x="6800850" y="2028825"/>
          <a:ext cx="914400" cy="9525"/>
        </a:xfrm>
        <a:prstGeom prst="straightConnector1">
          <a:avLst/>
        </a:prstGeom>
        <a:ln>
          <a:headEnd type="none"/>
          <a:tailEnd type="arrow"/>
        </a:ln>
      </xdr:spPr>
      <xdr:style>
        <a:lnRef idx="2">
          <a:schemeClr val="tx1"/>
        </a:lnRef>
        <a:fillRef idx="0">
          <a:schemeClr val="tx1"/>
        </a:fillRef>
        <a:effectRef idx="1">
          <a:schemeClr val="tx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private\athome\website\ffc_derived\Mutual-fund-lump-sum-Rolling-returns-calculator-12years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Fund"/>
      <sheetName val="Fund2"/>
      <sheetName val="Analysis"/>
      <sheetName val="Fund3"/>
      <sheetName val="Fund4"/>
      <sheetName val="Benchmark"/>
      <sheetName val="NAV AMFI"/>
      <sheetName val="temp"/>
      <sheetName val="Index"/>
      <sheetName val="Normalized NAV movement"/>
      <sheetName val="Normalized NAV movement Multi"/>
      <sheetName val="Rolling Returns"/>
      <sheetName val="Rolling Returns Multi"/>
      <sheetName val="Add new AMFI Record"/>
      <sheetName val="Navdaily"/>
      <sheetName val="data"/>
      <sheetName val="Inp"/>
      <sheetName val="Total Returns Index"/>
      <sheetName val="List"/>
    </sheetNames>
    <sheetDataSet>
      <sheetData sheetId="0">
        <row r="2">
          <cell r="Z2" t="str">
            <v>Aditya Birla Sun Life Midcap Fund - Dividend - Direct Plan</v>
          </cell>
        </row>
        <row r="3">
          <cell r="Z3" t="str">
            <v>Aditya Birla Sun Life Midcap Fund - Growth - Direct Plan</v>
          </cell>
        </row>
        <row r="4">
          <cell r="Z4" t="str">
            <v>Aditya Birla Sun Life MIDCAP Fund-Dividend</v>
          </cell>
        </row>
        <row r="5">
          <cell r="Z5" t="str">
            <v>Aditya Birla Sun Life MIDCAP Fund-Growth</v>
          </cell>
        </row>
        <row r="6">
          <cell r="Z6" t="str">
            <v>Axis Midcap Fund - Direct Plan - Dividend</v>
          </cell>
        </row>
        <row r="7">
          <cell r="Z7" t="str">
            <v>Axis Midcap Fund - Direct Plan - Growth</v>
          </cell>
        </row>
        <row r="8">
          <cell r="Z8" t="str">
            <v>Axis Midcap Fund - Dividend</v>
          </cell>
        </row>
        <row r="9">
          <cell r="Z9" t="str">
            <v>Axis Midcap Fund - Growth</v>
          </cell>
        </row>
        <row r="10">
          <cell r="Z10" t="str">
            <v>Baroda Mid-cap Fund- Plan A - Dividend Option</v>
          </cell>
        </row>
        <row r="11">
          <cell r="Z11" t="str">
            <v>Baroda Mid-cap Fund- Plan A - Growth Option</v>
          </cell>
        </row>
        <row r="12">
          <cell r="Z12" t="str">
            <v>Baroda Mid-cap Fund- Plan B (Direct) - Growth Option</v>
          </cell>
        </row>
        <row r="13">
          <cell r="Z13" t="str">
            <v>Baroda Mid-cap Fund-Plan B (Direct)-Dividend Option</v>
          </cell>
        </row>
        <row r="14">
          <cell r="Z14" t="str">
            <v>Baroda Pioneer PSU Equity Fund</v>
          </cell>
        </row>
        <row r="15">
          <cell r="Z15" t="str">
            <v>BNP Paribas Mid Cap Fund - Direct Plan - Dividend Option</v>
          </cell>
        </row>
        <row r="16">
          <cell r="Z16" t="str">
            <v>BNP Paribas Mid Cap Fund - Direct Plan - Growth Option</v>
          </cell>
        </row>
        <row r="17">
          <cell r="Z17" t="str">
            <v>BNP Paribas Mid Cap Fund-Dividend Option</v>
          </cell>
        </row>
        <row r="18">
          <cell r="Z18" t="str">
            <v>BNP Paribas Mid Cap Fund-Growth Option</v>
          </cell>
        </row>
        <row r="19">
          <cell r="Z19" t="str">
            <v>BOI AXA MID &amp; SMALL CAP EQUITY &amp; DEBT FUND - DIRECT PLAN  DIVIDEND</v>
          </cell>
        </row>
        <row r="20">
          <cell r="Z20" t="str">
            <v>BOI AXA MID &amp; SMALL CAP EQUITY &amp; DEBT FUND - DIRECT PLAN GROWTH</v>
          </cell>
        </row>
        <row r="21">
          <cell r="Z21" t="str">
            <v>BOI AXA MID &amp; SMALL CAP EQUITY &amp; DEBT FUND - REGULAR  PLAN  DIVIDEND</v>
          </cell>
        </row>
        <row r="22">
          <cell r="Z22" t="str">
            <v>BOI AXA MID &amp; SMALL CAP EQUITY &amp; DEBT FUND - REGULAR  PLAN  GROWTH</v>
          </cell>
        </row>
        <row r="23">
          <cell r="Z23" t="str">
            <v>DHFL Pramerica Midcap Opportunities Fund - Direct Plan - Dividend Option - Payout</v>
          </cell>
        </row>
        <row r="24">
          <cell r="Z24" t="str">
            <v>DHFL Pramerica Midcap Opportunities Fund - Direct Plan - Growth Option</v>
          </cell>
        </row>
        <row r="25">
          <cell r="Z25" t="str">
            <v>DHFL Pramerica Midcap Opportunities Fund - Regular Plan - Dividend Option - Payout</v>
          </cell>
        </row>
        <row r="26">
          <cell r="Z26" t="str">
            <v>DHFL Pramerica Midcap Opportunities Fund - Regular Plan - Growth Option</v>
          </cell>
        </row>
        <row r="27">
          <cell r="Z27" t="str">
            <v>DSP  Midcap Fund - Direct Plan - Dividend</v>
          </cell>
        </row>
        <row r="28">
          <cell r="Z28" t="str">
            <v>DSP  Midcap Fund - Direct Plan - Growth</v>
          </cell>
        </row>
        <row r="29">
          <cell r="Z29" t="str">
            <v>DSP  Midcap Fund - Regular Plan - Dividend</v>
          </cell>
        </row>
        <row r="30">
          <cell r="Z30" t="str">
            <v>DSP  Midcap Fund - Regular Plan - Growth</v>
          </cell>
        </row>
        <row r="31">
          <cell r="Z31" t="str">
            <v>Edelweiss Mid Cap Fund - Direct Plan - Dividend Option</v>
          </cell>
        </row>
        <row r="32">
          <cell r="Z32" t="str">
            <v>Edelweiss Mid Cap Fund - Direct Plan - Growth Option</v>
          </cell>
        </row>
        <row r="33">
          <cell r="Z33" t="str">
            <v>Edelweiss Mid Cap Fund - Regular Plan - Dividend Option</v>
          </cell>
        </row>
        <row r="34">
          <cell r="Z34" t="str">
            <v>Edelweiss Mid Cap Fund - Regular Plan - Growth Option</v>
          </cell>
        </row>
        <row r="35">
          <cell r="Z35" t="str">
            <v>Franklin India Prima Fund - Direct - Dividend</v>
          </cell>
        </row>
        <row r="36">
          <cell r="Z36" t="str">
            <v>Franklin India Prima Fund - Direct - Growth</v>
          </cell>
        </row>
        <row r="37">
          <cell r="Z37" t="str">
            <v>Franklin India Prima Fund-Dividend</v>
          </cell>
        </row>
        <row r="38">
          <cell r="Z38" t="str">
            <v>Franklin India Prima Fund-Growth</v>
          </cell>
        </row>
        <row r="39">
          <cell r="Z39" t="str">
            <v>HDFC Mid Cap Opportunities Fund -Direct Plan - Dividend Option</v>
          </cell>
        </row>
        <row r="40">
          <cell r="Z40" t="str">
            <v>HDFC Mid Cap Opportunities Fund -Direct Plan - Growth Option</v>
          </cell>
        </row>
        <row r="41">
          <cell r="Z41" t="str">
            <v>HDFC Mid-Cap Opportunities Fund - Dividend Option</v>
          </cell>
        </row>
        <row r="42">
          <cell r="Z42" t="str">
            <v>HDFC Mid-Cap Opportunities Fund - Growth Option</v>
          </cell>
        </row>
        <row r="43">
          <cell r="Z43" t="str">
            <v>IDBI Midcap Fund Dividend Direct</v>
          </cell>
        </row>
        <row r="44">
          <cell r="Z44" t="str">
            <v>IDBI Midcap Fund Dividend Regular</v>
          </cell>
        </row>
        <row r="45">
          <cell r="Z45" t="str">
            <v>IDBI Midcap Fund Growth Direct</v>
          </cell>
        </row>
        <row r="46">
          <cell r="Z46" t="str">
            <v>IDBI Midcap Fund Growth Regular</v>
          </cell>
        </row>
        <row r="47">
          <cell r="Z47" t="str">
            <v>Invesco India Midcap Fund - Direct Plan - Dividend Option</v>
          </cell>
        </row>
        <row r="48">
          <cell r="Z48" t="str">
            <v>Invesco India Midcap Fund - Direct Plan - Growth Option</v>
          </cell>
        </row>
        <row r="49">
          <cell r="Z49" t="str">
            <v>Invesco India Midcap Fund - Dividend Option</v>
          </cell>
        </row>
        <row r="50">
          <cell r="Z50" t="str">
            <v>Invesco India Midcap Fund - Growth Option</v>
          </cell>
        </row>
        <row r="51">
          <cell r="Z51" t="str">
            <v>Kotak Emerging Equity Scheme - Dividend</v>
          </cell>
        </row>
        <row r="52">
          <cell r="Z52" t="str">
            <v>Kotak Emerging Equity Scheme - Dividend - Direct</v>
          </cell>
        </row>
        <row r="53">
          <cell r="Z53" t="str">
            <v>Kotak Emerging Equity Scheme - Growth</v>
          </cell>
        </row>
        <row r="54">
          <cell r="Z54" t="str">
            <v>Kotak Emerging Equity Scheme - Growth - Direct</v>
          </cell>
        </row>
        <row r="55">
          <cell r="Z55" t="str">
            <v>L&amp;T Mid Cap Fund-Direct Plan -Dividend</v>
          </cell>
        </row>
        <row r="56">
          <cell r="Z56" t="str">
            <v>L&amp;T Mid Cap Fund-Direct Plan-Growth</v>
          </cell>
        </row>
        <row r="57">
          <cell r="Z57" t="str">
            <v>L&amp;T Mid Cap Fund-Regular Plan-Dividend</v>
          </cell>
        </row>
        <row r="58">
          <cell r="Z58" t="str">
            <v>L&amp;T Mid Cap Fund-Regular Plan-Growth</v>
          </cell>
        </row>
        <row r="59">
          <cell r="Z59" t="str">
            <v>Mahindra Unnati Emerging Business Yojana - Direct Plan - Dividend</v>
          </cell>
        </row>
        <row r="60">
          <cell r="Z60" t="str">
            <v>Mahindra Unnati Emerging Business Yojana - Direct Plan - Growth</v>
          </cell>
        </row>
        <row r="61">
          <cell r="Z61" t="str">
            <v>Mahindra Unnati Emerging Business Yojana - Regular Plan - Dividend</v>
          </cell>
        </row>
        <row r="62">
          <cell r="Z62" t="str">
            <v>Mahindra Unnati Emerging Business Yojana - Regular Plan - Growth</v>
          </cell>
        </row>
        <row r="63">
          <cell r="Z63" t="str">
            <v>Motilal Oswal Midcap 30 Fund (MOF30)-Direct Plan-Dividend Option</v>
          </cell>
        </row>
        <row r="64">
          <cell r="Z64" t="str">
            <v>Motilal Oswal Midcap 30 Fund (MOF30)-Direct Plan-Growth Option</v>
          </cell>
        </row>
        <row r="65">
          <cell r="Z65" t="str">
            <v>Motilal Oswal Midcap 30 Fund (MOF30)-Regular Plan-Dividend Option</v>
          </cell>
        </row>
        <row r="66">
          <cell r="Z66" t="str">
            <v>Motilal Oswal Midcap 30 Fund (MOF30)-Regular Plan-Growth Option</v>
          </cell>
        </row>
        <row r="67">
          <cell r="Z67" t="str">
            <v>Quant Mid Cap Fund-Dividend</v>
          </cell>
        </row>
        <row r="68">
          <cell r="Z68" t="str">
            <v>Quant Mid Cap Fund-Dividend Option-Direct Plan</v>
          </cell>
        </row>
        <row r="69">
          <cell r="Z69" t="str">
            <v>Quant Mid Cap Fund-Growth</v>
          </cell>
        </row>
        <row r="70">
          <cell r="Z70" t="str">
            <v>Quant Mid Cap Fund-Growth Option-Direct Plan</v>
          </cell>
        </row>
        <row r="71">
          <cell r="Z71" t="str">
            <v>Reliance Growth Fund - Direct Plan Dividend Plan</v>
          </cell>
        </row>
        <row r="72">
          <cell r="Z72" t="str">
            <v>Reliance Growth Fund - Direct Plan Growth Plan - Bonus Option</v>
          </cell>
        </row>
        <row r="73">
          <cell r="Z73" t="str">
            <v>Reliance Growth Fund - Direct Plan Growth Plan - Growth Option</v>
          </cell>
        </row>
        <row r="74">
          <cell r="Z74" t="str">
            <v>Reliance Growth Fund Institutional Plan Dividend Plan</v>
          </cell>
        </row>
        <row r="75">
          <cell r="Z75" t="str">
            <v>Reliance Growth Fund-Dividend Plan-(D)</v>
          </cell>
        </row>
        <row r="76">
          <cell r="Z76" t="str">
            <v>Reliance Growth Fund-Growth Plan-Bonus Option</v>
          </cell>
        </row>
        <row r="77">
          <cell r="Z77" t="str">
            <v>Reliance Growth Fund-Growth Plan-Growth Option</v>
          </cell>
        </row>
        <row r="78">
          <cell r="Z78" t="str">
            <v>SBI Magnum MIDCAP FUND - DIRECT PLAN - GROWTH</v>
          </cell>
        </row>
        <row r="79">
          <cell r="Z79" t="str">
            <v>SBI Magnum MIDCAP FUND - DIRECT PLAN -DIVIDEND</v>
          </cell>
        </row>
        <row r="80">
          <cell r="Z80" t="str">
            <v>SBI Magnum MIDCAP FUND - REGULAR PLAN - GROWTH</v>
          </cell>
        </row>
        <row r="81">
          <cell r="Z81" t="str">
            <v>SBI Magnum MIDCAP FUND - REGULAR PLAN -DIVIDEND</v>
          </cell>
        </row>
        <row r="82">
          <cell r="Z82" t="str">
            <v>Sundaram Mid Cap Fund- Direct Plan - Dividend Option</v>
          </cell>
        </row>
        <row r="83">
          <cell r="Z83" t="str">
            <v>Sundaram Mid Cap Fund- Direct Plan - Growth Option</v>
          </cell>
        </row>
        <row r="84">
          <cell r="Z84" t="str">
            <v>Sundaram Mid Cap Fund -Growth</v>
          </cell>
        </row>
        <row r="85">
          <cell r="Z85" t="str">
            <v>Sundaram Mid Cap Fund -Institutional Dividend</v>
          </cell>
        </row>
        <row r="86">
          <cell r="Z86" t="str">
            <v>Sundaram Mid Cap Fund -Institutional Growth</v>
          </cell>
        </row>
        <row r="87">
          <cell r="Z87" t="str">
            <v>Sundaram Mid Cap Fund- Regular Dividend</v>
          </cell>
        </row>
        <row r="88">
          <cell r="Z88" t="str">
            <v/>
          </cell>
        </row>
        <row r="89">
          <cell r="Z89" t="str">
            <v/>
          </cell>
        </row>
        <row r="90">
          <cell r="Z90" t="str">
            <v/>
          </cell>
        </row>
        <row r="91">
          <cell r="Z91" t="str">
            <v/>
          </cell>
        </row>
        <row r="92">
          <cell r="Z92" t="str">
            <v/>
          </cell>
        </row>
        <row r="93">
          <cell r="Z93" t="str">
            <v/>
          </cell>
        </row>
        <row r="94">
          <cell r="Z94" t="str">
            <v/>
          </cell>
        </row>
        <row r="95">
          <cell r="Z95" t="str">
            <v/>
          </cell>
        </row>
        <row r="96">
          <cell r="Z96" t="str">
            <v/>
          </cell>
        </row>
        <row r="97">
          <cell r="Z97" t="str">
            <v/>
          </cell>
        </row>
        <row r="98">
          <cell r="Z98" t="str">
            <v/>
          </cell>
        </row>
        <row r="99">
          <cell r="Z99" t="str">
            <v/>
          </cell>
        </row>
        <row r="100">
          <cell r="Z100" t="str">
            <v/>
          </cell>
        </row>
        <row r="101">
          <cell r="Z101" t="str">
            <v/>
          </cell>
        </row>
        <row r="102">
          <cell r="Z102" t="str">
            <v/>
          </cell>
        </row>
        <row r="103">
          <cell r="Z103" t="str">
            <v/>
          </cell>
        </row>
        <row r="104">
          <cell r="Z104" t="str">
            <v/>
          </cell>
        </row>
        <row r="105">
          <cell r="Z105" t="str">
            <v/>
          </cell>
        </row>
        <row r="106">
          <cell r="Z106" t="str">
            <v/>
          </cell>
        </row>
        <row r="107">
          <cell r="Z107" t="str">
            <v/>
          </cell>
        </row>
        <row r="108">
          <cell r="Z108" t="str">
            <v/>
          </cell>
        </row>
        <row r="109">
          <cell r="Z109" t="str">
            <v/>
          </cell>
        </row>
        <row r="110">
          <cell r="Z110" t="str">
            <v/>
          </cell>
        </row>
        <row r="111">
          <cell r="Z111" t="str">
            <v/>
          </cell>
        </row>
        <row r="112">
          <cell r="Z112" t="str">
            <v/>
          </cell>
        </row>
        <row r="113">
          <cell r="Z113" t="str">
            <v/>
          </cell>
        </row>
        <row r="114">
          <cell r="Z114" t="str">
            <v/>
          </cell>
        </row>
        <row r="115">
          <cell r="Z115" t="str">
            <v/>
          </cell>
        </row>
        <row r="116">
          <cell r="Z116" t="str">
            <v/>
          </cell>
        </row>
        <row r="117">
          <cell r="Z117" t="str">
            <v/>
          </cell>
        </row>
        <row r="118">
          <cell r="Z118" t="str">
            <v/>
          </cell>
        </row>
        <row r="119">
          <cell r="Z119" t="str">
            <v/>
          </cell>
        </row>
        <row r="120">
          <cell r="Z120" t="str">
            <v/>
          </cell>
        </row>
        <row r="121">
          <cell r="Z121" t="str">
            <v/>
          </cell>
        </row>
        <row r="122">
          <cell r="Z122" t="str">
            <v/>
          </cell>
        </row>
        <row r="123">
          <cell r="Z123" t="str">
            <v/>
          </cell>
        </row>
        <row r="124">
          <cell r="Z124" t="str">
            <v/>
          </cell>
        </row>
        <row r="125">
          <cell r="Z125" t="str">
            <v/>
          </cell>
        </row>
        <row r="126">
          <cell r="Z126" t="str">
            <v/>
          </cell>
        </row>
        <row r="127">
          <cell r="Z127" t="str">
            <v/>
          </cell>
        </row>
        <row r="128">
          <cell r="Z128" t="str">
            <v/>
          </cell>
        </row>
        <row r="129">
          <cell r="Z129" t="str">
            <v/>
          </cell>
        </row>
        <row r="130">
          <cell r="Z130" t="str">
            <v/>
          </cell>
        </row>
        <row r="131">
          <cell r="Z131" t="str">
            <v/>
          </cell>
        </row>
        <row r="132">
          <cell r="Z132" t="str">
            <v/>
          </cell>
        </row>
        <row r="133">
          <cell r="Z133" t="str">
            <v/>
          </cell>
        </row>
        <row r="134">
          <cell r="Z134" t="str">
            <v/>
          </cell>
        </row>
        <row r="135">
          <cell r="Z135" t="str">
            <v/>
          </cell>
        </row>
        <row r="136">
          <cell r="Z136" t="str">
            <v/>
          </cell>
        </row>
        <row r="137">
          <cell r="Z137" t="str">
            <v/>
          </cell>
        </row>
        <row r="138">
          <cell r="Z138" t="str">
            <v/>
          </cell>
        </row>
        <row r="139">
          <cell r="Z139" t="str">
            <v/>
          </cell>
        </row>
        <row r="140">
          <cell r="Z140" t="str">
            <v/>
          </cell>
        </row>
        <row r="141">
          <cell r="Z141" t="str">
            <v/>
          </cell>
        </row>
        <row r="142">
          <cell r="Z142" t="str">
            <v/>
          </cell>
        </row>
        <row r="143">
          <cell r="Z143" t="str">
            <v/>
          </cell>
        </row>
        <row r="144">
          <cell r="Z144" t="str">
            <v/>
          </cell>
        </row>
        <row r="145">
          <cell r="Z145" t="str">
            <v/>
          </cell>
        </row>
        <row r="146">
          <cell r="Z146" t="str">
            <v/>
          </cell>
        </row>
        <row r="147">
          <cell r="Z147" t="str">
            <v/>
          </cell>
        </row>
        <row r="148">
          <cell r="Z148" t="str">
            <v/>
          </cell>
        </row>
        <row r="149">
          <cell r="Z149" t="str">
            <v/>
          </cell>
        </row>
        <row r="150">
          <cell r="Z150" t="str">
            <v/>
          </cell>
        </row>
        <row r="151">
          <cell r="Z151" t="str">
            <v/>
          </cell>
        </row>
        <row r="152">
          <cell r="Z152" t="str">
            <v/>
          </cell>
        </row>
        <row r="153">
          <cell r="Z153" t="str">
            <v/>
          </cell>
        </row>
        <row r="154">
          <cell r="Z154" t="str">
            <v/>
          </cell>
        </row>
        <row r="155">
          <cell r="Z155" t="str">
            <v/>
          </cell>
        </row>
        <row r="156">
          <cell r="Z156" t="str">
            <v/>
          </cell>
        </row>
        <row r="157">
          <cell r="Z157" t="str">
            <v/>
          </cell>
        </row>
        <row r="158">
          <cell r="Z158" t="str">
            <v/>
          </cell>
        </row>
        <row r="159">
          <cell r="Z159" t="str">
            <v/>
          </cell>
        </row>
        <row r="160">
          <cell r="Z160" t="str">
            <v/>
          </cell>
        </row>
        <row r="161">
          <cell r="Z161" t="str">
            <v/>
          </cell>
        </row>
        <row r="162">
          <cell r="Z162" t="str">
            <v/>
          </cell>
        </row>
        <row r="163">
          <cell r="Z163" t="str">
            <v/>
          </cell>
        </row>
        <row r="164">
          <cell r="Z164" t="str">
            <v/>
          </cell>
        </row>
        <row r="165">
          <cell r="Z165" t="str">
            <v/>
          </cell>
        </row>
        <row r="166">
          <cell r="Z166" t="str">
            <v/>
          </cell>
        </row>
        <row r="167">
          <cell r="Z167" t="str">
            <v/>
          </cell>
        </row>
        <row r="168">
          <cell r="Z168" t="str">
            <v/>
          </cell>
        </row>
        <row r="169">
          <cell r="Z169" t="str">
            <v/>
          </cell>
        </row>
        <row r="170">
          <cell r="Z170" t="str">
            <v/>
          </cell>
        </row>
        <row r="171">
          <cell r="Z171" t="str">
            <v/>
          </cell>
        </row>
        <row r="172">
          <cell r="Z172" t="str">
            <v/>
          </cell>
        </row>
        <row r="173">
          <cell r="Z173" t="str">
            <v/>
          </cell>
        </row>
        <row r="174">
          <cell r="Z174" t="str">
            <v/>
          </cell>
        </row>
        <row r="175">
          <cell r="Z175" t="str">
            <v/>
          </cell>
        </row>
        <row r="176">
          <cell r="Z176" t="str">
            <v/>
          </cell>
        </row>
        <row r="177">
          <cell r="Z177" t="str">
            <v/>
          </cell>
        </row>
        <row r="178">
          <cell r="Z178" t="str">
            <v/>
          </cell>
        </row>
        <row r="179">
          <cell r="Z179" t="str">
            <v/>
          </cell>
        </row>
        <row r="180">
          <cell r="Z180" t="str">
            <v/>
          </cell>
        </row>
        <row r="181">
          <cell r="Z181" t="str">
            <v/>
          </cell>
        </row>
        <row r="182">
          <cell r="Z182" t="str">
            <v/>
          </cell>
        </row>
        <row r="183">
          <cell r="Z183" t="str">
            <v/>
          </cell>
        </row>
        <row r="184">
          <cell r="Z184" t="str">
            <v/>
          </cell>
        </row>
        <row r="185">
          <cell r="Z185" t="str">
            <v/>
          </cell>
        </row>
        <row r="186">
          <cell r="Z186" t="str">
            <v/>
          </cell>
        </row>
        <row r="187">
          <cell r="Z187" t="str">
            <v/>
          </cell>
        </row>
        <row r="188">
          <cell r="Z188" t="str">
            <v/>
          </cell>
        </row>
        <row r="189">
          <cell r="Z189" t="str">
            <v/>
          </cell>
        </row>
        <row r="190">
          <cell r="Z190" t="str">
            <v/>
          </cell>
        </row>
        <row r="191">
          <cell r="Z191" t="str">
            <v/>
          </cell>
        </row>
        <row r="192">
          <cell r="Z192" t="str">
            <v/>
          </cell>
        </row>
        <row r="193">
          <cell r="Z193" t="str">
            <v/>
          </cell>
        </row>
        <row r="194">
          <cell r="Z194" t="str">
            <v/>
          </cell>
        </row>
        <row r="195">
          <cell r="Z195" t="str">
            <v/>
          </cell>
        </row>
        <row r="196">
          <cell r="Z196" t="str">
            <v/>
          </cell>
        </row>
        <row r="197">
          <cell r="Z197" t="str">
            <v/>
          </cell>
        </row>
        <row r="198">
          <cell r="Z198" t="str">
            <v/>
          </cell>
        </row>
        <row r="199">
          <cell r="Z199" t="str">
            <v/>
          </cell>
        </row>
        <row r="200">
          <cell r="Z200" t="str">
            <v/>
          </cell>
        </row>
        <row r="201">
          <cell r="Z201" t="str">
            <v/>
          </cell>
        </row>
        <row r="202">
          <cell r="Z202" t="str">
            <v/>
          </cell>
        </row>
        <row r="203">
          <cell r="Z203" t="str">
            <v/>
          </cell>
        </row>
        <row r="204">
          <cell r="Z204" t="str">
            <v/>
          </cell>
        </row>
        <row r="205">
          <cell r="Z205" t="str">
            <v/>
          </cell>
        </row>
        <row r="206">
          <cell r="Z206" t="str">
            <v/>
          </cell>
        </row>
        <row r="207">
          <cell r="Z207" t="str">
            <v/>
          </cell>
        </row>
        <row r="208">
          <cell r="Z208" t="str">
            <v/>
          </cell>
        </row>
        <row r="209">
          <cell r="Z209" t="str">
            <v/>
          </cell>
        </row>
        <row r="210">
          <cell r="Z210" t="str">
            <v/>
          </cell>
        </row>
        <row r="211">
          <cell r="Z211" t="str">
            <v/>
          </cell>
        </row>
        <row r="212">
          <cell r="Z212" t="str">
            <v/>
          </cell>
        </row>
        <row r="213">
          <cell r="Z213" t="str">
            <v/>
          </cell>
        </row>
        <row r="214">
          <cell r="Z214" t="str">
            <v/>
          </cell>
        </row>
        <row r="215">
          <cell r="Z215" t="str">
            <v/>
          </cell>
        </row>
        <row r="216">
          <cell r="Z216" t="str">
            <v/>
          </cell>
        </row>
        <row r="217">
          <cell r="Z217" t="str">
            <v/>
          </cell>
        </row>
        <row r="218">
          <cell r="Z218" t="str">
            <v/>
          </cell>
        </row>
        <row r="219">
          <cell r="Z219" t="str">
            <v/>
          </cell>
        </row>
        <row r="220">
          <cell r="Z220" t="str">
            <v/>
          </cell>
        </row>
        <row r="221">
          <cell r="Z221" t="str">
            <v/>
          </cell>
        </row>
        <row r="222">
          <cell r="Z222" t="str">
            <v/>
          </cell>
        </row>
        <row r="223">
          <cell r="Z223" t="str">
            <v/>
          </cell>
        </row>
        <row r="224">
          <cell r="Z224" t="str">
            <v/>
          </cell>
        </row>
        <row r="225">
          <cell r="Z225" t="str">
            <v/>
          </cell>
        </row>
        <row r="226">
          <cell r="Z226" t="str">
            <v/>
          </cell>
        </row>
        <row r="227">
          <cell r="Z227" t="str">
            <v/>
          </cell>
        </row>
        <row r="228">
          <cell r="Z228" t="str">
            <v/>
          </cell>
        </row>
        <row r="229">
          <cell r="Z229" t="str">
            <v/>
          </cell>
        </row>
        <row r="230">
          <cell r="Z230" t="str">
            <v/>
          </cell>
        </row>
        <row r="231">
          <cell r="Z231" t="str">
            <v/>
          </cell>
        </row>
        <row r="232">
          <cell r="Z232" t="str">
            <v/>
          </cell>
        </row>
        <row r="233">
          <cell r="Z233" t="str">
            <v/>
          </cell>
        </row>
        <row r="234">
          <cell r="Z234" t="str">
            <v/>
          </cell>
        </row>
        <row r="235">
          <cell r="Z235" t="str">
            <v/>
          </cell>
        </row>
        <row r="236">
          <cell r="Z236" t="str">
            <v/>
          </cell>
        </row>
        <row r="237">
          <cell r="Z237" t="str">
            <v/>
          </cell>
        </row>
        <row r="238">
          <cell r="Z238" t="str">
            <v/>
          </cell>
        </row>
        <row r="239">
          <cell r="Z239" t="str">
            <v/>
          </cell>
        </row>
        <row r="240">
          <cell r="Z240" t="str">
            <v/>
          </cell>
        </row>
        <row r="241">
          <cell r="Z241" t="str">
            <v/>
          </cell>
        </row>
        <row r="242">
          <cell r="Z242" t="str">
            <v/>
          </cell>
        </row>
        <row r="243">
          <cell r="Z243" t="str">
            <v/>
          </cell>
        </row>
        <row r="244">
          <cell r="Z244" t="str">
            <v/>
          </cell>
        </row>
        <row r="245">
          <cell r="Z245" t="str">
            <v/>
          </cell>
        </row>
        <row r="246">
          <cell r="Z246" t="str">
            <v/>
          </cell>
        </row>
        <row r="247">
          <cell r="Z247" t="str">
            <v/>
          </cell>
        </row>
        <row r="248">
          <cell r="Z248" t="str">
            <v/>
          </cell>
        </row>
        <row r="249">
          <cell r="Z249" t="str">
            <v/>
          </cell>
        </row>
        <row r="250">
          <cell r="Z250" t="str">
            <v/>
          </cell>
        </row>
        <row r="251">
          <cell r="Z251" t="str">
            <v/>
          </cell>
        </row>
        <row r="252">
          <cell r="Z252" t="str">
            <v/>
          </cell>
        </row>
        <row r="253">
          <cell r="Z253" t="str">
            <v/>
          </cell>
        </row>
        <row r="254">
          <cell r="Z254" t="str">
            <v/>
          </cell>
        </row>
        <row r="255">
          <cell r="Z255" t="str">
            <v/>
          </cell>
        </row>
        <row r="256">
          <cell r="Z256" t="str">
            <v/>
          </cell>
        </row>
        <row r="257">
          <cell r="Z257" t="str">
            <v/>
          </cell>
        </row>
        <row r="258">
          <cell r="Z258" t="str">
            <v/>
          </cell>
        </row>
        <row r="259">
          <cell r="Z259" t="str">
            <v/>
          </cell>
        </row>
        <row r="260">
          <cell r="Z260" t="str">
            <v/>
          </cell>
        </row>
        <row r="261">
          <cell r="Z261" t="str">
            <v/>
          </cell>
        </row>
        <row r="262">
          <cell r="Z262" t="str">
            <v/>
          </cell>
        </row>
        <row r="263">
          <cell r="Z263" t="str">
            <v/>
          </cell>
        </row>
        <row r="264">
          <cell r="Z264" t="str">
            <v/>
          </cell>
        </row>
        <row r="265">
          <cell r="Z265" t="str">
            <v/>
          </cell>
        </row>
        <row r="266">
          <cell r="Z266" t="str">
            <v/>
          </cell>
        </row>
        <row r="267">
          <cell r="Z267" t="str">
            <v/>
          </cell>
        </row>
        <row r="268">
          <cell r="Z268" t="str">
            <v/>
          </cell>
        </row>
        <row r="269">
          <cell r="Z269" t="str">
            <v/>
          </cell>
        </row>
        <row r="270">
          <cell r="Z270" t="str">
            <v/>
          </cell>
        </row>
        <row r="271">
          <cell r="Z271" t="str">
            <v/>
          </cell>
        </row>
        <row r="272">
          <cell r="Z272" t="str">
            <v/>
          </cell>
        </row>
        <row r="273">
          <cell r="Z273" t="str">
            <v/>
          </cell>
        </row>
        <row r="274">
          <cell r="Z274" t="str">
            <v/>
          </cell>
        </row>
        <row r="275">
          <cell r="Z275" t="str">
            <v/>
          </cell>
        </row>
        <row r="276">
          <cell r="Z276" t="str">
            <v/>
          </cell>
        </row>
        <row r="277">
          <cell r="Z277" t="str">
            <v/>
          </cell>
        </row>
        <row r="278">
          <cell r="Z278" t="str">
            <v/>
          </cell>
        </row>
        <row r="279">
          <cell r="Z279" t="str">
            <v/>
          </cell>
        </row>
        <row r="280">
          <cell r="Z280" t="str">
            <v/>
          </cell>
        </row>
        <row r="281">
          <cell r="Z281" t="str">
            <v/>
          </cell>
        </row>
        <row r="282">
          <cell r="Z282" t="str">
            <v/>
          </cell>
        </row>
        <row r="283">
          <cell r="Z283" t="str">
            <v/>
          </cell>
        </row>
        <row r="284">
          <cell r="Z284" t="str">
            <v/>
          </cell>
        </row>
        <row r="285">
          <cell r="Z285" t="str">
            <v/>
          </cell>
        </row>
        <row r="286">
          <cell r="Z286" t="str">
            <v/>
          </cell>
        </row>
        <row r="287">
          <cell r="Z287" t="str">
            <v/>
          </cell>
        </row>
        <row r="288">
          <cell r="Z288" t="str">
            <v/>
          </cell>
        </row>
        <row r="289">
          <cell r="Z289" t="str">
            <v/>
          </cell>
        </row>
        <row r="290">
          <cell r="Z290" t="str">
            <v/>
          </cell>
        </row>
        <row r="291">
          <cell r="Z291" t="str">
            <v/>
          </cell>
        </row>
        <row r="292">
          <cell r="Z292" t="str">
            <v/>
          </cell>
        </row>
        <row r="293">
          <cell r="Z293" t="str">
            <v/>
          </cell>
        </row>
        <row r="294">
          <cell r="Z294" t="str">
            <v/>
          </cell>
        </row>
        <row r="295">
          <cell r="Z295" t="str">
            <v/>
          </cell>
        </row>
        <row r="296">
          <cell r="Z296" t="str">
            <v/>
          </cell>
        </row>
        <row r="297">
          <cell r="Z297" t="str">
            <v/>
          </cell>
        </row>
        <row r="298">
          <cell r="Z298" t="str">
            <v/>
          </cell>
        </row>
        <row r="299">
          <cell r="Z299" t="str">
            <v/>
          </cell>
        </row>
        <row r="300">
          <cell r="Z300" t="str">
            <v/>
          </cell>
        </row>
        <row r="301">
          <cell r="Z301" t="str">
            <v/>
          </cell>
        </row>
        <row r="302">
          <cell r="Z302" t="str">
            <v/>
          </cell>
        </row>
        <row r="303">
          <cell r="Z303" t="str">
            <v/>
          </cell>
        </row>
        <row r="304">
          <cell r="Z304" t="str">
            <v/>
          </cell>
        </row>
        <row r="305">
          <cell r="Z305" t="str">
            <v/>
          </cell>
        </row>
        <row r="306">
          <cell r="Z306" t="str">
            <v/>
          </cell>
        </row>
        <row r="307">
          <cell r="Z307" t="str">
            <v/>
          </cell>
        </row>
        <row r="308">
          <cell r="Z308" t="str">
            <v/>
          </cell>
        </row>
        <row r="309">
          <cell r="Z309" t="str">
            <v/>
          </cell>
        </row>
        <row r="310">
          <cell r="Z310" t="str">
            <v/>
          </cell>
        </row>
        <row r="311">
          <cell r="Z311" t="str">
            <v/>
          </cell>
        </row>
        <row r="312">
          <cell r="Z312" t="str">
            <v/>
          </cell>
        </row>
        <row r="313">
          <cell r="Z313" t="str">
            <v/>
          </cell>
        </row>
        <row r="314">
          <cell r="Z314" t="str">
            <v/>
          </cell>
        </row>
        <row r="315">
          <cell r="Z315" t="str">
            <v/>
          </cell>
        </row>
        <row r="316">
          <cell r="Z316" t="str">
            <v/>
          </cell>
        </row>
        <row r="317">
          <cell r="Z317" t="str">
            <v/>
          </cell>
        </row>
        <row r="318">
          <cell r="Z318" t="str">
            <v/>
          </cell>
        </row>
        <row r="319">
          <cell r="Z319" t="str">
            <v/>
          </cell>
        </row>
        <row r="320">
          <cell r="Z320" t="str">
            <v/>
          </cell>
        </row>
        <row r="321">
          <cell r="Z321" t="str">
            <v/>
          </cell>
        </row>
        <row r="322">
          <cell r="Z322" t="str">
            <v/>
          </cell>
        </row>
        <row r="323">
          <cell r="Z323" t="str">
            <v/>
          </cell>
        </row>
        <row r="324">
          <cell r="Z324" t="str">
            <v/>
          </cell>
        </row>
        <row r="325">
          <cell r="Z325" t="str">
            <v/>
          </cell>
        </row>
        <row r="326">
          <cell r="Z326" t="str">
            <v/>
          </cell>
        </row>
        <row r="327">
          <cell r="Z327" t="str">
            <v/>
          </cell>
        </row>
        <row r="328">
          <cell r="Z328" t="str">
            <v/>
          </cell>
        </row>
        <row r="329">
          <cell r="Z329" t="str">
            <v/>
          </cell>
        </row>
        <row r="330">
          <cell r="Z330" t="str">
            <v/>
          </cell>
        </row>
        <row r="331">
          <cell r="Z331" t="str">
            <v/>
          </cell>
        </row>
        <row r="332">
          <cell r="Z332" t="str">
            <v/>
          </cell>
        </row>
        <row r="333">
          <cell r="Z333" t="str">
            <v/>
          </cell>
        </row>
        <row r="334">
          <cell r="Z334" t="str">
            <v/>
          </cell>
        </row>
        <row r="335">
          <cell r="Z335" t="str">
            <v/>
          </cell>
        </row>
        <row r="336">
          <cell r="Z336" t="str">
            <v/>
          </cell>
        </row>
        <row r="337">
          <cell r="Z337" t="str">
            <v/>
          </cell>
        </row>
        <row r="338">
          <cell r="Z338" t="str">
            <v/>
          </cell>
        </row>
        <row r="339">
          <cell r="Z339" t="str">
            <v/>
          </cell>
        </row>
        <row r="340">
          <cell r="Z340" t="str">
            <v/>
          </cell>
        </row>
        <row r="341">
          <cell r="Z341" t="str">
            <v/>
          </cell>
        </row>
        <row r="342">
          <cell r="Z342" t="str">
            <v/>
          </cell>
        </row>
        <row r="343">
          <cell r="Z343" t="str">
            <v/>
          </cell>
        </row>
        <row r="344">
          <cell r="Z344" t="str">
            <v/>
          </cell>
        </row>
        <row r="345">
          <cell r="Z345" t="str">
            <v/>
          </cell>
        </row>
        <row r="346">
          <cell r="Z346" t="str">
            <v/>
          </cell>
        </row>
        <row r="347">
          <cell r="Z347" t="str">
            <v/>
          </cell>
        </row>
        <row r="348">
          <cell r="Z348" t="str">
            <v/>
          </cell>
        </row>
        <row r="349">
          <cell r="Z349" t="str">
            <v/>
          </cell>
        </row>
        <row r="350">
          <cell r="Z350" t="str">
            <v/>
          </cell>
        </row>
        <row r="351">
          <cell r="Z351" t="str">
            <v/>
          </cell>
        </row>
        <row r="352">
          <cell r="Z352" t="str">
            <v/>
          </cell>
        </row>
        <row r="353">
          <cell r="Z353" t="str">
            <v/>
          </cell>
        </row>
        <row r="354">
          <cell r="Z354" t="str">
            <v/>
          </cell>
        </row>
        <row r="355">
          <cell r="Z355" t="str">
            <v/>
          </cell>
        </row>
        <row r="356">
          <cell r="Z356" t="str">
            <v/>
          </cell>
        </row>
        <row r="357">
          <cell r="Z357" t="str">
            <v/>
          </cell>
        </row>
        <row r="358">
          <cell r="Z358" t="str">
            <v/>
          </cell>
        </row>
        <row r="359">
          <cell r="Z359" t="str">
            <v/>
          </cell>
        </row>
        <row r="360">
          <cell r="Z360" t="str">
            <v/>
          </cell>
        </row>
        <row r="361">
          <cell r="Z361" t="str">
            <v/>
          </cell>
        </row>
        <row r="362">
          <cell r="Z362" t="str">
            <v/>
          </cell>
        </row>
        <row r="363">
          <cell r="Z363" t="str">
            <v/>
          </cell>
        </row>
        <row r="364">
          <cell r="Z364" t="str">
            <v/>
          </cell>
        </row>
        <row r="365">
          <cell r="Z365" t="str">
            <v/>
          </cell>
        </row>
        <row r="366">
          <cell r="Z366" t="str">
            <v/>
          </cell>
        </row>
        <row r="367">
          <cell r="Z367" t="str">
            <v/>
          </cell>
        </row>
        <row r="368">
          <cell r="Z368" t="str">
            <v/>
          </cell>
        </row>
        <row r="369">
          <cell r="Z369" t="str">
            <v/>
          </cell>
        </row>
        <row r="370">
          <cell r="Z370" t="str">
            <v/>
          </cell>
        </row>
        <row r="371">
          <cell r="Z371" t="str">
            <v/>
          </cell>
        </row>
        <row r="372">
          <cell r="Z372" t="str">
            <v/>
          </cell>
        </row>
        <row r="373">
          <cell r="Z373" t="str">
            <v/>
          </cell>
        </row>
        <row r="374">
          <cell r="Z374" t="str">
            <v/>
          </cell>
        </row>
        <row r="375">
          <cell r="Z375" t="str">
            <v/>
          </cell>
        </row>
        <row r="376">
          <cell r="Z376" t="str">
            <v/>
          </cell>
        </row>
        <row r="377">
          <cell r="Z377" t="str">
            <v/>
          </cell>
        </row>
        <row r="378">
          <cell r="Z378" t="str">
            <v/>
          </cell>
        </row>
        <row r="379">
          <cell r="Z379" t="str">
            <v/>
          </cell>
        </row>
        <row r="380">
          <cell r="Z380" t="str">
            <v/>
          </cell>
        </row>
        <row r="381">
          <cell r="Z381" t="str">
            <v/>
          </cell>
        </row>
        <row r="382">
          <cell r="Z382" t="str">
            <v/>
          </cell>
        </row>
        <row r="383">
          <cell r="Z383" t="str">
            <v/>
          </cell>
        </row>
        <row r="384">
          <cell r="Z384" t="str">
            <v/>
          </cell>
        </row>
        <row r="385">
          <cell r="Z385" t="str">
            <v/>
          </cell>
        </row>
        <row r="386">
          <cell r="Z386" t="str">
            <v/>
          </cell>
        </row>
        <row r="387">
          <cell r="Z387" t="str">
            <v/>
          </cell>
        </row>
        <row r="388">
          <cell r="Z388" t="str">
            <v/>
          </cell>
        </row>
        <row r="389">
          <cell r="Z389" t="str">
            <v/>
          </cell>
        </row>
        <row r="390">
          <cell r="Z390" t="str">
            <v/>
          </cell>
        </row>
        <row r="391">
          <cell r="Z391" t="str">
            <v/>
          </cell>
        </row>
        <row r="392">
          <cell r="Z392" t="str">
            <v/>
          </cell>
        </row>
        <row r="393">
          <cell r="Z393" t="str">
            <v/>
          </cell>
        </row>
        <row r="394">
          <cell r="Z394" t="str">
            <v/>
          </cell>
        </row>
        <row r="395">
          <cell r="Z395" t="str">
            <v/>
          </cell>
        </row>
        <row r="396">
          <cell r="Z396" t="str">
            <v/>
          </cell>
        </row>
        <row r="397">
          <cell r="Z397" t="str">
            <v/>
          </cell>
        </row>
        <row r="398">
          <cell r="Z398" t="str">
            <v/>
          </cell>
        </row>
        <row r="399">
          <cell r="Z399" t="str">
            <v/>
          </cell>
        </row>
        <row r="400">
          <cell r="Z400" t="str">
            <v/>
          </cell>
        </row>
        <row r="401">
          <cell r="Z401" t="str">
            <v/>
          </cell>
        </row>
        <row r="402">
          <cell r="Z402" t="str">
            <v/>
          </cell>
        </row>
        <row r="403">
          <cell r="Z403" t="str">
            <v/>
          </cell>
        </row>
        <row r="404">
          <cell r="Z404" t="str">
            <v/>
          </cell>
        </row>
        <row r="405">
          <cell r="Z405" t="str">
            <v/>
          </cell>
        </row>
        <row r="406">
          <cell r="Z406" t="str">
            <v/>
          </cell>
        </row>
        <row r="407">
          <cell r="Z407" t="str">
            <v/>
          </cell>
        </row>
        <row r="408">
          <cell r="Z408" t="str">
            <v/>
          </cell>
        </row>
        <row r="409">
          <cell r="Z409" t="str">
            <v/>
          </cell>
        </row>
        <row r="410">
          <cell r="Z410" t="str">
            <v/>
          </cell>
        </row>
        <row r="411">
          <cell r="Z411" t="str">
            <v/>
          </cell>
        </row>
        <row r="412">
          <cell r="Z412" t="str">
            <v/>
          </cell>
        </row>
        <row r="413">
          <cell r="Z413" t="str">
            <v/>
          </cell>
        </row>
        <row r="414">
          <cell r="Z414" t="str">
            <v/>
          </cell>
        </row>
        <row r="415">
          <cell r="Z415" t="str">
            <v/>
          </cell>
        </row>
        <row r="416">
          <cell r="Z416" t="str">
            <v/>
          </cell>
        </row>
        <row r="417">
          <cell r="Z417" t="str">
            <v/>
          </cell>
        </row>
        <row r="418">
          <cell r="Z418" t="str">
            <v/>
          </cell>
        </row>
        <row r="419">
          <cell r="Z419" t="str">
            <v/>
          </cell>
        </row>
        <row r="420">
          <cell r="Z420" t="str">
            <v/>
          </cell>
        </row>
        <row r="421">
          <cell r="Z421" t="str">
            <v/>
          </cell>
        </row>
        <row r="422">
          <cell r="Z422" t="str">
            <v/>
          </cell>
        </row>
        <row r="423">
          <cell r="Z423" t="str">
            <v/>
          </cell>
        </row>
        <row r="424">
          <cell r="Z424" t="str">
            <v/>
          </cell>
        </row>
        <row r="425">
          <cell r="Z425" t="str">
            <v/>
          </cell>
        </row>
        <row r="426">
          <cell r="Z426" t="str">
            <v/>
          </cell>
        </row>
        <row r="427">
          <cell r="Z427" t="str">
            <v/>
          </cell>
        </row>
        <row r="428">
          <cell r="Z428" t="str">
            <v/>
          </cell>
        </row>
        <row r="429">
          <cell r="Z429" t="str">
            <v/>
          </cell>
        </row>
        <row r="430">
          <cell r="Z430" t="str">
            <v/>
          </cell>
        </row>
        <row r="431">
          <cell r="Z431" t="str">
            <v/>
          </cell>
        </row>
        <row r="432">
          <cell r="Z432" t="str">
            <v/>
          </cell>
        </row>
        <row r="433">
          <cell r="Z433" t="str">
            <v/>
          </cell>
        </row>
        <row r="434">
          <cell r="Z434" t="str">
            <v/>
          </cell>
        </row>
        <row r="435">
          <cell r="Z435" t="str">
            <v/>
          </cell>
        </row>
        <row r="436">
          <cell r="Z436" t="str">
            <v/>
          </cell>
        </row>
        <row r="437">
          <cell r="Z437" t="str">
            <v/>
          </cell>
        </row>
        <row r="438">
          <cell r="Z438" t="str">
            <v/>
          </cell>
        </row>
        <row r="439">
          <cell r="Z439" t="str">
            <v/>
          </cell>
        </row>
        <row r="440">
          <cell r="Z440" t="str">
            <v/>
          </cell>
        </row>
        <row r="441">
          <cell r="Z441" t="str">
            <v/>
          </cell>
        </row>
        <row r="442">
          <cell r="Z442" t="str">
            <v/>
          </cell>
        </row>
        <row r="443">
          <cell r="Z443" t="str">
            <v/>
          </cell>
        </row>
        <row r="444">
          <cell r="Z444" t="str">
            <v/>
          </cell>
        </row>
        <row r="445">
          <cell r="Z445" t="str">
            <v/>
          </cell>
        </row>
        <row r="446">
          <cell r="Z446" t="str">
            <v/>
          </cell>
        </row>
        <row r="447">
          <cell r="Z447" t="str">
            <v/>
          </cell>
        </row>
        <row r="448">
          <cell r="Z448" t="str">
            <v/>
          </cell>
        </row>
        <row r="449">
          <cell r="Z449" t="str">
            <v/>
          </cell>
        </row>
        <row r="450">
          <cell r="Z450" t="str">
            <v/>
          </cell>
        </row>
        <row r="451">
          <cell r="Z451" t="str">
            <v/>
          </cell>
        </row>
        <row r="452">
          <cell r="Z452" t="str">
            <v/>
          </cell>
        </row>
        <row r="453">
          <cell r="Z453" t="str">
            <v/>
          </cell>
        </row>
        <row r="454">
          <cell r="Z454" t="str">
            <v/>
          </cell>
        </row>
        <row r="455">
          <cell r="Z455" t="str">
            <v/>
          </cell>
        </row>
        <row r="456">
          <cell r="Z456" t="str">
            <v/>
          </cell>
        </row>
        <row r="457">
          <cell r="Z457" t="str">
            <v/>
          </cell>
        </row>
        <row r="458">
          <cell r="Z458" t="str">
            <v/>
          </cell>
        </row>
        <row r="459">
          <cell r="Z459" t="str">
            <v/>
          </cell>
        </row>
        <row r="460">
          <cell r="Z460" t="str">
            <v/>
          </cell>
        </row>
        <row r="461">
          <cell r="Z461" t="str">
            <v/>
          </cell>
        </row>
        <row r="462">
          <cell r="Z462" t="str">
            <v/>
          </cell>
        </row>
        <row r="463">
          <cell r="Z463" t="str">
            <v/>
          </cell>
        </row>
        <row r="464">
          <cell r="Z464" t="str">
            <v/>
          </cell>
        </row>
        <row r="465">
          <cell r="Z465" t="str">
            <v/>
          </cell>
        </row>
        <row r="466">
          <cell r="Z466" t="str">
            <v/>
          </cell>
        </row>
        <row r="467">
          <cell r="Z467" t="str">
            <v/>
          </cell>
        </row>
        <row r="468">
          <cell r="Z468" t="str">
            <v/>
          </cell>
        </row>
        <row r="469">
          <cell r="Z469" t="str">
            <v/>
          </cell>
        </row>
        <row r="470">
          <cell r="Z470" t="str">
            <v/>
          </cell>
        </row>
        <row r="471">
          <cell r="Z471" t="str">
            <v/>
          </cell>
        </row>
        <row r="472">
          <cell r="Z472" t="str">
            <v/>
          </cell>
        </row>
        <row r="473">
          <cell r="Z473" t="str">
            <v/>
          </cell>
        </row>
        <row r="474">
          <cell r="Z474" t="str">
            <v/>
          </cell>
        </row>
        <row r="475">
          <cell r="Z475" t="str">
            <v/>
          </cell>
        </row>
        <row r="476">
          <cell r="Z476" t="str">
            <v/>
          </cell>
        </row>
        <row r="477">
          <cell r="Z477" t="str">
            <v/>
          </cell>
        </row>
        <row r="478">
          <cell r="Z478" t="str">
            <v/>
          </cell>
        </row>
        <row r="479">
          <cell r="Z479" t="str">
            <v/>
          </cell>
        </row>
        <row r="480">
          <cell r="Z480" t="str">
            <v/>
          </cell>
        </row>
        <row r="481">
          <cell r="Z481" t="str">
            <v/>
          </cell>
        </row>
        <row r="482">
          <cell r="Z482" t="str">
            <v/>
          </cell>
        </row>
        <row r="483">
          <cell r="Z483" t="str">
            <v/>
          </cell>
        </row>
        <row r="484">
          <cell r="Z484" t="str">
            <v/>
          </cell>
        </row>
        <row r="485">
          <cell r="Z485" t="str">
            <v/>
          </cell>
        </row>
        <row r="486">
          <cell r="Z486" t="str">
            <v/>
          </cell>
        </row>
        <row r="487">
          <cell r="Z487" t="str">
            <v/>
          </cell>
        </row>
        <row r="488">
          <cell r="Z488" t="str">
            <v/>
          </cell>
        </row>
        <row r="489">
          <cell r="Z489" t="str">
            <v/>
          </cell>
        </row>
        <row r="490">
          <cell r="Z490" t="str">
            <v/>
          </cell>
        </row>
        <row r="491">
          <cell r="Z491" t="str">
            <v/>
          </cell>
        </row>
        <row r="492">
          <cell r="Z492" t="str">
            <v/>
          </cell>
        </row>
        <row r="493">
          <cell r="Z493" t="str">
            <v/>
          </cell>
        </row>
        <row r="494">
          <cell r="Z494" t="str">
            <v/>
          </cell>
        </row>
        <row r="495">
          <cell r="Z495" t="str">
            <v/>
          </cell>
        </row>
        <row r="496">
          <cell r="Z496" t="str">
            <v/>
          </cell>
        </row>
        <row r="497">
          <cell r="Z497" t="str">
            <v/>
          </cell>
        </row>
        <row r="498">
          <cell r="Z498" t="str">
            <v/>
          </cell>
        </row>
        <row r="499">
          <cell r="Z499" t="str">
            <v/>
          </cell>
        </row>
        <row r="500">
          <cell r="Z500" t="str">
            <v/>
          </cell>
        </row>
        <row r="501">
          <cell r="Z501" t="str">
            <v/>
          </cell>
        </row>
        <row r="502">
          <cell r="Z502" t="str">
            <v/>
          </cell>
        </row>
        <row r="503">
          <cell r="Z503" t="str">
            <v/>
          </cell>
        </row>
        <row r="504">
          <cell r="Z504" t="str">
            <v/>
          </cell>
        </row>
        <row r="505">
          <cell r="Z505" t="str">
            <v/>
          </cell>
        </row>
        <row r="506">
          <cell r="Z506" t="str">
            <v/>
          </cell>
        </row>
        <row r="507">
          <cell r="Z507" t="str">
            <v/>
          </cell>
        </row>
        <row r="508">
          <cell r="Z508" t="str">
            <v/>
          </cell>
        </row>
        <row r="509">
          <cell r="Z509" t="str">
            <v/>
          </cell>
        </row>
        <row r="510">
          <cell r="Z510" t="str">
            <v/>
          </cell>
        </row>
        <row r="511">
          <cell r="Z511" t="str">
            <v/>
          </cell>
        </row>
        <row r="512">
          <cell r="Z512" t="str">
            <v/>
          </cell>
        </row>
        <row r="513">
          <cell r="Z513" t="str">
            <v/>
          </cell>
        </row>
        <row r="514">
          <cell r="Z514" t="str">
            <v/>
          </cell>
        </row>
        <row r="515">
          <cell r="Z515" t="str">
            <v/>
          </cell>
        </row>
        <row r="516">
          <cell r="Z516" t="str">
            <v/>
          </cell>
        </row>
        <row r="517">
          <cell r="Z517" t="str">
            <v/>
          </cell>
        </row>
        <row r="518">
          <cell r="Z518" t="str">
            <v/>
          </cell>
        </row>
        <row r="519">
          <cell r="Z519" t="str">
            <v/>
          </cell>
        </row>
        <row r="520">
          <cell r="Z520" t="str">
            <v/>
          </cell>
        </row>
        <row r="521">
          <cell r="Z521" t="str">
            <v/>
          </cell>
        </row>
        <row r="522">
          <cell r="Z522" t="str">
            <v/>
          </cell>
        </row>
        <row r="523">
          <cell r="Z523" t="str">
            <v/>
          </cell>
        </row>
        <row r="524">
          <cell r="Z524" t="str">
            <v/>
          </cell>
        </row>
        <row r="525">
          <cell r="Z525" t="str">
            <v/>
          </cell>
        </row>
        <row r="526">
          <cell r="Z526" t="str">
            <v/>
          </cell>
        </row>
        <row r="527">
          <cell r="Z527" t="str">
            <v/>
          </cell>
        </row>
        <row r="528">
          <cell r="Z528" t="str">
            <v/>
          </cell>
        </row>
        <row r="529">
          <cell r="Z529" t="str">
            <v/>
          </cell>
        </row>
        <row r="530">
          <cell r="Z530" t="str">
            <v/>
          </cell>
        </row>
        <row r="531">
          <cell r="Z531" t="str">
            <v/>
          </cell>
        </row>
        <row r="532">
          <cell r="Z532" t="str">
            <v/>
          </cell>
        </row>
        <row r="533">
          <cell r="Z533" t="str">
            <v/>
          </cell>
        </row>
        <row r="534">
          <cell r="Z534" t="str">
            <v/>
          </cell>
        </row>
        <row r="535">
          <cell r="Z535" t="str">
            <v/>
          </cell>
        </row>
        <row r="536">
          <cell r="Z536" t="str">
            <v/>
          </cell>
        </row>
        <row r="537">
          <cell r="Z537" t="str">
            <v/>
          </cell>
        </row>
        <row r="538">
          <cell r="Z538" t="str">
            <v/>
          </cell>
        </row>
        <row r="539">
          <cell r="Z539" t="str">
            <v/>
          </cell>
        </row>
        <row r="540">
          <cell r="Z540" t="str">
            <v/>
          </cell>
        </row>
        <row r="541">
          <cell r="Z541" t="str">
            <v/>
          </cell>
        </row>
        <row r="542">
          <cell r="Z542" t="str">
            <v/>
          </cell>
        </row>
        <row r="543">
          <cell r="Z543" t="str">
            <v/>
          </cell>
        </row>
        <row r="544">
          <cell r="Z544" t="str">
            <v/>
          </cell>
        </row>
        <row r="545">
          <cell r="Z545" t="str">
            <v/>
          </cell>
        </row>
        <row r="546">
          <cell r="Z546" t="str">
            <v/>
          </cell>
        </row>
        <row r="547">
          <cell r="Z547" t="str">
            <v/>
          </cell>
        </row>
        <row r="548">
          <cell r="Z548" t="str">
            <v/>
          </cell>
        </row>
        <row r="549">
          <cell r="Z549" t="str">
            <v/>
          </cell>
        </row>
        <row r="550">
          <cell r="Z550" t="str">
            <v/>
          </cell>
        </row>
        <row r="551">
          <cell r="Z551" t="str">
            <v/>
          </cell>
        </row>
        <row r="552">
          <cell r="Z552" t="str">
            <v/>
          </cell>
        </row>
        <row r="553">
          <cell r="Z553" t="str">
            <v/>
          </cell>
        </row>
        <row r="554">
          <cell r="Z554" t="str">
            <v/>
          </cell>
        </row>
        <row r="555">
          <cell r="Z555" t="str">
            <v/>
          </cell>
        </row>
        <row r="556">
          <cell r="Z556" t="str">
            <v/>
          </cell>
        </row>
        <row r="557">
          <cell r="Z557" t="str">
            <v/>
          </cell>
        </row>
        <row r="558">
          <cell r="Z558" t="str">
            <v/>
          </cell>
        </row>
        <row r="559">
          <cell r="Z559" t="str">
            <v/>
          </cell>
        </row>
        <row r="560">
          <cell r="Z560" t="str">
            <v/>
          </cell>
        </row>
        <row r="561">
          <cell r="Z561" t="str">
            <v/>
          </cell>
        </row>
        <row r="562">
          <cell r="Z562" t="str">
            <v/>
          </cell>
        </row>
        <row r="563">
          <cell r="Z563" t="str">
            <v/>
          </cell>
        </row>
        <row r="564">
          <cell r="Z564" t="str">
            <v/>
          </cell>
        </row>
        <row r="565">
          <cell r="Z565" t="str">
            <v/>
          </cell>
        </row>
        <row r="566">
          <cell r="Z566" t="str">
            <v/>
          </cell>
        </row>
        <row r="567">
          <cell r="Z567" t="str">
            <v/>
          </cell>
        </row>
        <row r="568">
          <cell r="Z568" t="str">
            <v/>
          </cell>
        </row>
        <row r="569">
          <cell r="Z569" t="str">
            <v/>
          </cell>
        </row>
        <row r="570">
          <cell r="Z570" t="str">
            <v/>
          </cell>
        </row>
        <row r="571">
          <cell r="Z571" t="str">
            <v/>
          </cell>
        </row>
        <row r="572">
          <cell r="Z572" t="str">
            <v/>
          </cell>
        </row>
        <row r="573">
          <cell r="Z573" t="str">
            <v/>
          </cell>
        </row>
        <row r="574">
          <cell r="Z574" t="str">
            <v/>
          </cell>
        </row>
        <row r="575">
          <cell r="Z575" t="str">
            <v/>
          </cell>
        </row>
        <row r="576">
          <cell r="Z576" t="str">
            <v/>
          </cell>
        </row>
        <row r="577">
          <cell r="Z577" t="str">
            <v/>
          </cell>
        </row>
        <row r="578">
          <cell r="Z578" t="str">
            <v/>
          </cell>
        </row>
        <row r="579">
          <cell r="Z579" t="str">
            <v/>
          </cell>
        </row>
        <row r="580">
          <cell r="Z580" t="str">
            <v/>
          </cell>
        </row>
        <row r="581">
          <cell r="Z581" t="str">
            <v/>
          </cell>
        </row>
        <row r="582">
          <cell r="Z582" t="str">
            <v/>
          </cell>
        </row>
        <row r="583">
          <cell r="Z583" t="str">
            <v/>
          </cell>
        </row>
        <row r="584">
          <cell r="Z584" t="str">
            <v/>
          </cell>
        </row>
        <row r="585">
          <cell r="Z585" t="str">
            <v/>
          </cell>
        </row>
        <row r="586">
          <cell r="Z586" t="str">
            <v/>
          </cell>
        </row>
        <row r="587">
          <cell r="Z587" t="str">
            <v/>
          </cell>
        </row>
        <row r="588">
          <cell r="Z588" t="str">
            <v/>
          </cell>
        </row>
        <row r="589">
          <cell r="Z589" t="str">
            <v/>
          </cell>
        </row>
        <row r="590">
          <cell r="Z590" t="str">
            <v/>
          </cell>
        </row>
        <row r="591">
          <cell r="Z591" t="str">
            <v/>
          </cell>
        </row>
        <row r="592">
          <cell r="Z592" t="str">
            <v/>
          </cell>
        </row>
        <row r="593">
          <cell r="Z593" t="str">
            <v/>
          </cell>
        </row>
        <row r="594">
          <cell r="Z594" t="str">
            <v/>
          </cell>
        </row>
        <row r="595">
          <cell r="Z595" t="str">
            <v/>
          </cell>
        </row>
        <row r="596">
          <cell r="Z596" t="str">
            <v/>
          </cell>
        </row>
        <row r="597">
          <cell r="Z597" t="str">
            <v/>
          </cell>
        </row>
        <row r="598">
          <cell r="Z598" t="str">
            <v/>
          </cell>
        </row>
        <row r="599">
          <cell r="Z599" t="str">
            <v/>
          </cell>
        </row>
        <row r="600">
          <cell r="Z600" t="str">
            <v/>
          </cell>
        </row>
        <row r="601">
          <cell r="Z601" t="str">
            <v/>
          </cell>
        </row>
        <row r="602">
          <cell r="Z602" t="str">
            <v/>
          </cell>
        </row>
        <row r="603">
          <cell r="Z603" t="str">
            <v/>
          </cell>
        </row>
        <row r="604">
          <cell r="Z604" t="str">
            <v/>
          </cell>
        </row>
        <row r="605">
          <cell r="Z605" t="str">
            <v/>
          </cell>
        </row>
        <row r="606">
          <cell r="Z606" t="str">
            <v/>
          </cell>
        </row>
        <row r="607">
          <cell r="Z607" t="str">
            <v/>
          </cell>
        </row>
        <row r="608">
          <cell r="Z608" t="str">
            <v/>
          </cell>
        </row>
        <row r="609">
          <cell r="Z609" t="str">
            <v/>
          </cell>
        </row>
        <row r="610">
          <cell r="Z610" t="str">
            <v/>
          </cell>
        </row>
        <row r="611">
          <cell r="Z611" t="str">
            <v/>
          </cell>
        </row>
        <row r="612">
          <cell r="Z612" t="str">
            <v/>
          </cell>
        </row>
        <row r="613">
          <cell r="Z613" t="str">
            <v/>
          </cell>
        </row>
        <row r="614">
          <cell r="Z614" t="str">
            <v/>
          </cell>
        </row>
        <row r="615">
          <cell r="Z615" t="str">
            <v/>
          </cell>
        </row>
        <row r="616">
          <cell r="Z616" t="str">
            <v/>
          </cell>
        </row>
        <row r="617">
          <cell r="Z617" t="str">
            <v/>
          </cell>
        </row>
        <row r="618">
          <cell r="Z618" t="str">
            <v/>
          </cell>
        </row>
        <row r="619">
          <cell r="Z619" t="str">
            <v/>
          </cell>
        </row>
        <row r="620">
          <cell r="Z620" t="str">
            <v/>
          </cell>
        </row>
        <row r="621">
          <cell r="Z621" t="str">
            <v/>
          </cell>
        </row>
        <row r="622">
          <cell r="Z622" t="str">
            <v/>
          </cell>
        </row>
        <row r="623">
          <cell r="Z623" t="str">
            <v/>
          </cell>
        </row>
        <row r="624">
          <cell r="Z624" t="str">
            <v/>
          </cell>
        </row>
        <row r="625">
          <cell r="Z625" t="str">
            <v/>
          </cell>
        </row>
        <row r="626">
          <cell r="Z626" t="str">
            <v/>
          </cell>
        </row>
        <row r="627">
          <cell r="Z627" t="str">
            <v/>
          </cell>
        </row>
        <row r="628">
          <cell r="Z628" t="str">
            <v/>
          </cell>
        </row>
        <row r="629">
          <cell r="Z629" t="str">
            <v/>
          </cell>
        </row>
        <row r="630">
          <cell r="Z630" t="str">
            <v/>
          </cell>
        </row>
        <row r="631">
          <cell r="Z631" t="str">
            <v/>
          </cell>
        </row>
        <row r="632">
          <cell r="Z632" t="str">
            <v/>
          </cell>
        </row>
        <row r="633">
          <cell r="Z633" t="str">
            <v/>
          </cell>
        </row>
        <row r="634">
          <cell r="Z634" t="str">
            <v/>
          </cell>
        </row>
        <row r="635">
          <cell r="Z635" t="str">
            <v/>
          </cell>
        </row>
        <row r="636">
          <cell r="Z636" t="str">
            <v/>
          </cell>
        </row>
        <row r="637">
          <cell r="Z637" t="str">
            <v/>
          </cell>
        </row>
        <row r="638">
          <cell r="Z638" t="str">
            <v/>
          </cell>
        </row>
        <row r="639">
          <cell r="Z639" t="str">
            <v/>
          </cell>
        </row>
        <row r="640">
          <cell r="Z640" t="str">
            <v/>
          </cell>
        </row>
        <row r="641">
          <cell r="Z641" t="str">
            <v/>
          </cell>
        </row>
        <row r="642">
          <cell r="Z642" t="str">
            <v/>
          </cell>
        </row>
        <row r="643">
          <cell r="Z643" t="str">
            <v/>
          </cell>
        </row>
        <row r="644">
          <cell r="Z644" t="str">
            <v/>
          </cell>
        </row>
        <row r="645">
          <cell r="Z645" t="str">
            <v/>
          </cell>
        </row>
        <row r="646">
          <cell r="Z646" t="str">
            <v/>
          </cell>
        </row>
        <row r="647">
          <cell r="Z647" t="str">
            <v/>
          </cell>
        </row>
        <row r="648">
          <cell r="Z648" t="str">
            <v/>
          </cell>
        </row>
        <row r="649">
          <cell r="Z649" t="str">
            <v/>
          </cell>
        </row>
        <row r="650">
          <cell r="Z650" t="str">
            <v/>
          </cell>
        </row>
        <row r="651">
          <cell r="Z651" t="str">
            <v/>
          </cell>
        </row>
        <row r="652">
          <cell r="Z652" t="str">
            <v/>
          </cell>
        </row>
        <row r="653">
          <cell r="Z653" t="str">
            <v/>
          </cell>
        </row>
        <row r="654">
          <cell r="Z654" t="str">
            <v/>
          </cell>
        </row>
        <row r="655">
          <cell r="Z655" t="str">
            <v/>
          </cell>
        </row>
        <row r="656">
          <cell r="Z656" t="str">
            <v/>
          </cell>
        </row>
        <row r="657">
          <cell r="Z657" t="str">
            <v/>
          </cell>
        </row>
        <row r="658">
          <cell r="Z658" t="str">
            <v/>
          </cell>
        </row>
        <row r="659">
          <cell r="Z659" t="str">
            <v/>
          </cell>
        </row>
        <row r="660">
          <cell r="Z660" t="str">
            <v/>
          </cell>
        </row>
        <row r="661">
          <cell r="Z661" t="str">
            <v/>
          </cell>
        </row>
        <row r="662">
          <cell r="Z662" t="str">
            <v/>
          </cell>
        </row>
        <row r="663">
          <cell r="Z663" t="str">
            <v/>
          </cell>
        </row>
        <row r="664">
          <cell r="Z664" t="str">
            <v/>
          </cell>
        </row>
        <row r="665">
          <cell r="Z665" t="str">
            <v/>
          </cell>
        </row>
        <row r="666">
          <cell r="Z666" t="str">
            <v/>
          </cell>
        </row>
        <row r="667">
          <cell r="Z667" t="str">
            <v/>
          </cell>
        </row>
        <row r="668">
          <cell r="Z668" t="str">
            <v/>
          </cell>
        </row>
        <row r="669">
          <cell r="Z669" t="str">
            <v/>
          </cell>
        </row>
        <row r="670">
          <cell r="Z670" t="str">
            <v/>
          </cell>
        </row>
        <row r="671">
          <cell r="Z671" t="str">
            <v/>
          </cell>
        </row>
        <row r="672">
          <cell r="Z672" t="str">
            <v/>
          </cell>
        </row>
        <row r="673">
          <cell r="Z673" t="str">
            <v/>
          </cell>
        </row>
        <row r="674">
          <cell r="Z674" t="str">
            <v/>
          </cell>
        </row>
        <row r="675">
          <cell r="Z675" t="str">
            <v/>
          </cell>
        </row>
        <row r="676">
          <cell r="Z676" t="str">
            <v/>
          </cell>
        </row>
        <row r="677">
          <cell r="Z677" t="str">
            <v/>
          </cell>
        </row>
        <row r="678">
          <cell r="Z678" t="str">
            <v/>
          </cell>
        </row>
        <row r="679">
          <cell r="Z679" t="str">
            <v/>
          </cell>
        </row>
        <row r="680">
          <cell r="Z680" t="str">
            <v/>
          </cell>
        </row>
        <row r="681">
          <cell r="Z681" t="str">
            <v/>
          </cell>
        </row>
        <row r="682">
          <cell r="Z682" t="str">
            <v/>
          </cell>
        </row>
        <row r="683">
          <cell r="Z683" t="str">
            <v/>
          </cell>
        </row>
        <row r="684">
          <cell r="Z684" t="str">
            <v/>
          </cell>
        </row>
        <row r="685">
          <cell r="Z685" t="str">
            <v/>
          </cell>
        </row>
        <row r="686">
          <cell r="Z686" t="str">
            <v/>
          </cell>
        </row>
        <row r="687">
          <cell r="Z687" t="str">
            <v/>
          </cell>
        </row>
        <row r="688">
          <cell r="Z688" t="str">
            <v/>
          </cell>
        </row>
        <row r="689">
          <cell r="Z689" t="str">
            <v/>
          </cell>
        </row>
        <row r="690">
          <cell r="Z690" t="str">
            <v/>
          </cell>
        </row>
        <row r="691">
          <cell r="Z691" t="str">
            <v/>
          </cell>
        </row>
        <row r="692">
          <cell r="Z692" t="str">
            <v/>
          </cell>
        </row>
        <row r="693">
          <cell r="Z693" t="str">
            <v/>
          </cell>
        </row>
        <row r="694">
          <cell r="Z694" t="str">
            <v/>
          </cell>
        </row>
        <row r="695">
          <cell r="Z695" t="str">
            <v/>
          </cell>
        </row>
        <row r="696">
          <cell r="Z696" t="str">
            <v/>
          </cell>
        </row>
        <row r="697">
          <cell r="Z697" t="str">
            <v/>
          </cell>
        </row>
        <row r="698">
          <cell r="Z698" t="str">
            <v/>
          </cell>
        </row>
        <row r="699">
          <cell r="Z699" t="str">
            <v/>
          </cell>
        </row>
        <row r="700">
          <cell r="Z700" t="str">
            <v/>
          </cell>
        </row>
        <row r="701">
          <cell r="Z701" t="str">
            <v/>
          </cell>
        </row>
        <row r="702">
          <cell r="Z702" t="str">
            <v/>
          </cell>
        </row>
        <row r="703">
          <cell r="Z703" t="str">
            <v/>
          </cell>
        </row>
        <row r="704">
          <cell r="Z704" t="str">
            <v/>
          </cell>
        </row>
        <row r="705">
          <cell r="Z705" t="str">
            <v/>
          </cell>
        </row>
        <row r="706">
          <cell r="Z706" t="str">
            <v/>
          </cell>
        </row>
        <row r="707">
          <cell r="Z707" t="str">
            <v/>
          </cell>
        </row>
        <row r="708">
          <cell r="Z708" t="str">
            <v/>
          </cell>
        </row>
        <row r="709">
          <cell r="Z709" t="str">
            <v/>
          </cell>
        </row>
        <row r="710">
          <cell r="Z710" t="str">
            <v/>
          </cell>
        </row>
        <row r="711">
          <cell r="Z711" t="str">
            <v/>
          </cell>
        </row>
        <row r="712">
          <cell r="Z712" t="str">
            <v/>
          </cell>
        </row>
        <row r="713">
          <cell r="Z713" t="str">
            <v/>
          </cell>
        </row>
        <row r="714">
          <cell r="Z714" t="str">
            <v/>
          </cell>
        </row>
        <row r="715">
          <cell r="Z715" t="str">
            <v/>
          </cell>
        </row>
        <row r="716">
          <cell r="Z716" t="str">
            <v/>
          </cell>
        </row>
        <row r="717">
          <cell r="Z717" t="str">
            <v/>
          </cell>
        </row>
        <row r="718">
          <cell r="Z718" t="str">
            <v/>
          </cell>
        </row>
        <row r="719">
          <cell r="Z719" t="str">
            <v/>
          </cell>
        </row>
        <row r="720">
          <cell r="Z720" t="str">
            <v/>
          </cell>
        </row>
        <row r="721">
          <cell r="Z721" t="str">
            <v/>
          </cell>
        </row>
        <row r="722">
          <cell r="Z722" t="str">
            <v/>
          </cell>
        </row>
        <row r="723">
          <cell r="Z723" t="str">
            <v/>
          </cell>
        </row>
        <row r="724">
          <cell r="Z724" t="str">
            <v/>
          </cell>
        </row>
        <row r="725">
          <cell r="Z725" t="str">
            <v/>
          </cell>
        </row>
        <row r="726">
          <cell r="Z726" t="str">
            <v/>
          </cell>
        </row>
        <row r="727">
          <cell r="Z727" t="str">
            <v/>
          </cell>
        </row>
        <row r="728">
          <cell r="Z728" t="str">
            <v/>
          </cell>
        </row>
        <row r="729">
          <cell r="Z729" t="str">
            <v/>
          </cell>
        </row>
        <row r="730">
          <cell r="Z730" t="str">
            <v/>
          </cell>
        </row>
        <row r="731">
          <cell r="Z731" t="str">
            <v/>
          </cell>
        </row>
        <row r="732">
          <cell r="Z732" t="str">
            <v/>
          </cell>
        </row>
        <row r="733">
          <cell r="Z733" t="str">
            <v/>
          </cell>
        </row>
        <row r="734">
          <cell r="Z734" t="str">
            <v/>
          </cell>
        </row>
        <row r="735">
          <cell r="Z735" t="str">
            <v/>
          </cell>
        </row>
        <row r="736">
          <cell r="Z736" t="str">
            <v/>
          </cell>
        </row>
        <row r="737">
          <cell r="Z737" t="str">
            <v/>
          </cell>
        </row>
        <row r="738">
          <cell r="Z738" t="str">
            <v/>
          </cell>
        </row>
        <row r="739">
          <cell r="Z739" t="str">
            <v/>
          </cell>
        </row>
        <row r="740">
          <cell r="Z740" t="str">
            <v/>
          </cell>
        </row>
        <row r="741">
          <cell r="Z741" t="str">
            <v/>
          </cell>
        </row>
        <row r="742">
          <cell r="Z742" t="str">
            <v/>
          </cell>
        </row>
        <row r="743">
          <cell r="Z743" t="str">
            <v/>
          </cell>
        </row>
        <row r="744">
          <cell r="Z744" t="str">
            <v/>
          </cell>
        </row>
        <row r="745">
          <cell r="Z745" t="str">
            <v/>
          </cell>
        </row>
        <row r="746">
          <cell r="Z746" t="str">
            <v/>
          </cell>
        </row>
        <row r="747">
          <cell r="Z747" t="str">
            <v/>
          </cell>
        </row>
        <row r="748">
          <cell r="Z748" t="str">
            <v/>
          </cell>
        </row>
        <row r="749">
          <cell r="Z749" t="str">
            <v/>
          </cell>
        </row>
        <row r="750">
          <cell r="Z750" t="str">
            <v/>
          </cell>
        </row>
        <row r="751">
          <cell r="Z751" t="str">
            <v/>
          </cell>
        </row>
        <row r="752">
          <cell r="Z752" t="str">
            <v/>
          </cell>
        </row>
        <row r="753">
          <cell r="Z753" t="str">
            <v/>
          </cell>
        </row>
        <row r="754">
          <cell r="Z754" t="str">
            <v/>
          </cell>
        </row>
        <row r="755">
          <cell r="Z755" t="str">
            <v/>
          </cell>
        </row>
        <row r="756">
          <cell r="Z756" t="str">
            <v/>
          </cell>
        </row>
        <row r="757">
          <cell r="Z757" t="str">
            <v/>
          </cell>
        </row>
        <row r="758">
          <cell r="Z758" t="str">
            <v/>
          </cell>
        </row>
        <row r="759">
          <cell r="Z759" t="str">
            <v/>
          </cell>
        </row>
        <row r="760">
          <cell r="Z760" t="str">
            <v/>
          </cell>
        </row>
        <row r="761">
          <cell r="Z761" t="str">
            <v/>
          </cell>
        </row>
        <row r="762">
          <cell r="Z762" t="str">
            <v/>
          </cell>
        </row>
        <row r="763">
          <cell r="Z763" t="str">
            <v/>
          </cell>
        </row>
        <row r="764">
          <cell r="Z764" t="str">
            <v/>
          </cell>
        </row>
        <row r="765">
          <cell r="Z765" t="str">
            <v/>
          </cell>
        </row>
        <row r="766">
          <cell r="Z766" t="str">
            <v/>
          </cell>
        </row>
        <row r="767">
          <cell r="Z767" t="str">
            <v/>
          </cell>
        </row>
        <row r="768">
          <cell r="Z768" t="str">
            <v/>
          </cell>
        </row>
        <row r="769">
          <cell r="Z769" t="str">
            <v/>
          </cell>
        </row>
        <row r="770">
          <cell r="Z770" t="str">
            <v/>
          </cell>
        </row>
        <row r="771">
          <cell r="Z771" t="str">
            <v/>
          </cell>
        </row>
        <row r="772">
          <cell r="Z772" t="str">
            <v/>
          </cell>
        </row>
        <row r="773">
          <cell r="Z773" t="str">
            <v/>
          </cell>
        </row>
        <row r="774">
          <cell r="Z774" t="str">
            <v/>
          </cell>
        </row>
        <row r="775">
          <cell r="Z775" t="str">
            <v/>
          </cell>
        </row>
        <row r="776">
          <cell r="Z776" t="str">
            <v/>
          </cell>
        </row>
        <row r="777">
          <cell r="Z777" t="str">
            <v/>
          </cell>
        </row>
        <row r="778">
          <cell r="Z778" t="str">
            <v/>
          </cell>
        </row>
        <row r="779">
          <cell r="Z779" t="str">
            <v/>
          </cell>
        </row>
        <row r="780">
          <cell r="Z780" t="str">
            <v/>
          </cell>
        </row>
        <row r="781">
          <cell r="Z781" t="str">
            <v/>
          </cell>
        </row>
        <row r="782">
          <cell r="Z782" t="str">
            <v/>
          </cell>
        </row>
        <row r="783">
          <cell r="Z783" t="str">
            <v/>
          </cell>
        </row>
        <row r="784">
          <cell r="Z784" t="str">
            <v/>
          </cell>
        </row>
        <row r="785">
          <cell r="Z785" t="str">
            <v/>
          </cell>
        </row>
        <row r="786">
          <cell r="Z786" t="str">
            <v/>
          </cell>
        </row>
        <row r="787">
          <cell r="Z787" t="str">
            <v/>
          </cell>
        </row>
        <row r="788">
          <cell r="Z788" t="str">
            <v/>
          </cell>
        </row>
        <row r="789">
          <cell r="Z789" t="str">
            <v/>
          </cell>
        </row>
        <row r="790">
          <cell r="Z790" t="str">
            <v/>
          </cell>
        </row>
        <row r="791">
          <cell r="Z791" t="str">
            <v/>
          </cell>
        </row>
        <row r="792">
          <cell r="Z792" t="str">
            <v/>
          </cell>
        </row>
        <row r="793">
          <cell r="Z793" t="str">
            <v/>
          </cell>
        </row>
        <row r="794">
          <cell r="Z794" t="str">
            <v/>
          </cell>
        </row>
        <row r="795">
          <cell r="Z795" t="str">
            <v/>
          </cell>
        </row>
        <row r="796">
          <cell r="Z796" t="str">
            <v/>
          </cell>
        </row>
        <row r="797">
          <cell r="Z797" t="str">
            <v/>
          </cell>
        </row>
        <row r="798">
          <cell r="Z798" t="str">
            <v/>
          </cell>
        </row>
        <row r="799">
          <cell r="Z799" t="str">
            <v/>
          </cell>
        </row>
        <row r="800">
          <cell r="Z800" t="str">
            <v/>
          </cell>
        </row>
        <row r="801">
          <cell r="Z801" t="str">
            <v/>
          </cell>
        </row>
        <row r="802">
          <cell r="Z802" t="str">
            <v/>
          </cell>
        </row>
        <row r="803">
          <cell r="Z803" t="str">
            <v/>
          </cell>
        </row>
        <row r="804">
          <cell r="Z804" t="str">
            <v/>
          </cell>
        </row>
        <row r="805">
          <cell r="Z805" t="str">
            <v/>
          </cell>
        </row>
        <row r="806">
          <cell r="Z806" t="str">
            <v/>
          </cell>
        </row>
        <row r="807">
          <cell r="Z807" t="str">
            <v/>
          </cell>
        </row>
        <row r="808">
          <cell r="Z808" t="str">
            <v/>
          </cell>
        </row>
        <row r="809">
          <cell r="Z809" t="str">
            <v/>
          </cell>
        </row>
        <row r="810">
          <cell r="Z810" t="str">
            <v/>
          </cell>
        </row>
        <row r="811">
          <cell r="Z811" t="str">
            <v/>
          </cell>
        </row>
        <row r="812">
          <cell r="Z812" t="str">
            <v/>
          </cell>
        </row>
        <row r="813">
          <cell r="Z813" t="str">
            <v/>
          </cell>
        </row>
        <row r="814">
          <cell r="Z814" t="str">
            <v/>
          </cell>
        </row>
        <row r="815">
          <cell r="Z815" t="str">
            <v/>
          </cell>
        </row>
        <row r="816">
          <cell r="Z816" t="str">
            <v/>
          </cell>
        </row>
        <row r="817">
          <cell r="Z817" t="str">
            <v/>
          </cell>
        </row>
        <row r="818">
          <cell r="Z818" t="str">
            <v/>
          </cell>
        </row>
        <row r="819">
          <cell r="Z819" t="str">
            <v/>
          </cell>
        </row>
        <row r="820">
          <cell r="Z820" t="str">
            <v/>
          </cell>
        </row>
        <row r="821">
          <cell r="Z821" t="str">
            <v/>
          </cell>
        </row>
        <row r="822">
          <cell r="Z822" t="str">
            <v/>
          </cell>
        </row>
        <row r="823">
          <cell r="Z823" t="str">
            <v/>
          </cell>
        </row>
        <row r="824">
          <cell r="Z824" t="str">
            <v/>
          </cell>
        </row>
        <row r="825">
          <cell r="Z825" t="str">
            <v/>
          </cell>
        </row>
        <row r="826">
          <cell r="Z826" t="str">
            <v/>
          </cell>
        </row>
        <row r="827">
          <cell r="Z827" t="str">
            <v/>
          </cell>
        </row>
        <row r="828">
          <cell r="Z828" t="str">
            <v/>
          </cell>
        </row>
        <row r="829">
          <cell r="Z829" t="str">
            <v/>
          </cell>
        </row>
        <row r="830">
          <cell r="Z830" t="str">
            <v/>
          </cell>
        </row>
        <row r="831">
          <cell r="Z831" t="str">
            <v/>
          </cell>
        </row>
        <row r="832">
          <cell r="Z832" t="str">
            <v/>
          </cell>
        </row>
        <row r="833">
          <cell r="Z833" t="str">
            <v/>
          </cell>
        </row>
        <row r="834">
          <cell r="Z834" t="str">
            <v/>
          </cell>
        </row>
        <row r="835">
          <cell r="Z835" t="str">
            <v/>
          </cell>
        </row>
        <row r="836">
          <cell r="Z836" t="str">
            <v/>
          </cell>
        </row>
        <row r="837">
          <cell r="Z837" t="str">
            <v/>
          </cell>
        </row>
        <row r="838">
          <cell r="Z838" t="str">
            <v/>
          </cell>
        </row>
        <row r="839">
          <cell r="Z839" t="str">
            <v/>
          </cell>
        </row>
        <row r="840">
          <cell r="Z840" t="str">
            <v/>
          </cell>
        </row>
        <row r="841">
          <cell r="Z841" t="str">
            <v/>
          </cell>
        </row>
        <row r="842">
          <cell r="Z842" t="str">
            <v/>
          </cell>
        </row>
        <row r="843">
          <cell r="Z843" t="str">
            <v/>
          </cell>
        </row>
        <row r="844">
          <cell r="Z844" t="str">
            <v/>
          </cell>
        </row>
        <row r="845">
          <cell r="Z845" t="str">
            <v/>
          </cell>
        </row>
        <row r="846">
          <cell r="Z846" t="str">
            <v/>
          </cell>
        </row>
        <row r="847">
          <cell r="Z847" t="str">
            <v/>
          </cell>
        </row>
        <row r="848">
          <cell r="Z848" t="str">
            <v/>
          </cell>
        </row>
        <row r="849">
          <cell r="Z849" t="str">
            <v/>
          </cell>
        </row>
        <row r="850">
          <cell r="Z850" t="str">
            <v/>
          </cell>
        </row>
        <row r="851">
          <cell r="Z851" t="str">
            <v/>
          </cell>
        </row>
        <row r="852">
          <cell r="Z852" t="str">
            <v/>
          </cell>
        </row>
        <row r="853">
          <cell r="Z853" t="str">
            <v/>
          </cell>
        </row>
        <row r="854">
          <cell r="Z854" t="str">
            <v/>
          </cell>
        </row>
        <row r="855">
          <cell r="Z855" t="str">
            <v/>
          </cell>
        </row>
        <row r="856">
          <cell r="Z856" t="str">
            <v/>
          </cell>
        </row>
        <row r="857">
          <cell r="Z857" t="str">
            <v/>
          </cell>
        </row>
        <row r="858">
          <cell r="Z858" t="str">
            <v/>
          </cell>
        </row>
        <row r="859">
          <cell r="Z859" t="str">
            <v/>
          </cell>
        </row>
        <row r="860">
          <cell r="Z860" t="str">
            <v/>
          </cell>
        </row>
        <row r="861">
          <cell r="Z861" t="str">
            <v/>
          </cell>
        </row>
        <row r="862">
          <cell r="Z862" t="str">
            <v/>
          </cell>
        </row>
        <row r="863">
          <cell r="Z863" t="str">
            <v/>
          </cell>
        </row>
        <row r="864">
          <cell r="Z864" t="str">
            <v/>
          </cell>
        </row>
        <row r="865">
          <cell r="Z865" t="str">
            <v/>
          </cell>
        </row>
        <row r="866">
          <cell r="Z866" t="str">
            <v/>
          </cell>
        </row>
        <row r="867">
          <cell r="Z867" t="str">
            <v/>
          </cell>
        </row>
        <row r="868">
          <cell r="Z868" t="str">
            <v/>
          </cell>
        </row>
        <row r="869">
          <cell r="Z869" t="str">
            <v/>
          </cell>
        </row>
        <row r="870">
          <cell r="Z870" t="str">
            <v/>
          </cell>
        </row>
        <row r="871">
          <cell r="Z871" t="str">
            <v/>
          </cell>
        </row>
        <row r="872">
          <cell r="Z872" t="str">
            <v/>
          </cell>
        </row>
        <row r="873">
          <cell r="Z873" t="str">
            <v/>
          </cell>
        </row>
        <row r="874">
          <cell r="Z874" t="str">
            <v/>
          </cell>
        </row>
        <row r="875">
          <cell r="Z875" t="str">
            <v/>
          </cell>
        </row>
        <row r="876">
          <cell r="Z876" t="str">
            <v/>
          </cell>
        </row>
        <row r="877">
          <cell r="Z877" t="str">
            <v/>
          </cell>
        </row>
        <row r="878">
          <cell r="Z878" t="str">
            <v/>
          </cell>
        </row>
        <row r="879">
          <cell r="Z879" t="str">
            <v/>
          </cell>
        </row>
        <row r="880">
          <cell r="Z880" t="str">
            <v/>
          </cell>
        </row>
        <row r="881">
          <cell r="Z881" t="str">
            <v/>
          </cell>
        </row>
        <row r="882">
          <cell r="Z882" t="str">
            <v/>
          </cell>
        </row>
        <row r="883">
          <cell r="Z883" t="str">
            <v/>
          </cell>
        </row>
        <row r="884">
          <cell r="Z884" t="str">
            <v/>
          </cell>
        </row>
        <row r="885">
          <cell r="Z885" t="str">
            <v/>
          </cell>
        </row>
        <row r="886">
          <cell r="Z886" t="str">
            <v/>
          </cell>
        </row>
        <row r="887">
          <cell r="Z887" t="str">
            <v/>
          </cell>
        </row>
        <row r="888">
          <cell r="Z888" t="str">
            <v/>
          </cell>
        </row>
        <row r="889">
          <cell r="Z889" t="str">
            <v/>
          </cell>
        </row>
        <row r="890">
          <cell r="Z890" t="str">
            <v/>
          </cell>
        </row>
        <row r="891">
          <cell r="Z891" t="str">
            <v/>
          </cell>
        </row>
        <row r="892">
          <cell r="Z892" t="str">
            <v/>
          </cell>
        </row>
        <row r="893">
          <cell r="Z893" t="str">
            <v/>
          </cell>
        </row>
        <row r="894">
          <cell r="Z894" t="str">
            <v/>
          </cell>
        </row>
        <row r="895">
          <cell r="Z895" t="str">
            <v/>
          </cell>
        </row>
        <row r="896">
          <cell r="Z896" t="str">
            <v/>
          </cell>
        </row>
        <row r="897">
          <cell r="Z897" t="str">
            <v/>
          </cell>
        </row>
        <row r="898">
          <cell r="Z898" t="str">
            <v/>
          </cell>
        </row>
        <row r="899">
          <cell r="Z899" t="str">
            <v/>
          </cell>
        </row>
        <row r="900">
          <cell r="Z900" t="str">
            <v/>
          </cell>
        </row>
        <row r="901">
          <cell r="Z901" t="str">
            <v/>
          </cell>
        </row>
        <row r="902">
          <cell r="Z902" t="str">
            <v/>
          </cell>
        </row>
        <row r="903">
          <cell r="Z903" t="str">
            <v/>
          </cell>
        </row>
        <row r="904">
          <cell r="Z904" t="str">
            <v/>
          </cell>
        </row>
        <row r="905">
          <cell r="Z905" t="str">
            <v/>
          </cell>
        </row>
        <row r="906">
          <cell r="Z906" t="str">
            <v/>
          </cell>
        </row>
        <row r="907">
          <cell r="Z907" t="str">
            <v/>
          </cell>
        </row>
        <row r="908">
          <cell r="Z908" t="str">
            <v/>
          </cell>
        </row>
        <row r="909">
          <cell r="Z909" t="str">
            <v/>
          </cell>
        </row>
        <row r="910">
          <cell r="Z910" t="str">
            <v/>
          </cell>
        </row>
        <row r="911">
          <cell r="Z911" t="str">
            <v/>
          </cell>
        </row>
        <row r="912">
          <cell r="Z912" t="str">
            <v/>
          </cell>
        </row>
        <row r="913">
          <cell r="Z913" t="str">
            <v/>
          </cell>
        </row>
        <row r="914">
          <cell r="Z914" t="str">
            <v/>
          </cell>
        </row>
        <row r="915">
          <cell r="Z915" t="str">
            <v/>
          </cell>
        </row>
        <row r="916">
          <cell r="Z916" t="str">
            <v/>
          </cell>
        </row>
        <row r="917">
          <cell r="Z917" t="str">
            <v/>
          </cell>
        </row>
        <row r="918">
          <cell r="Z918" t="str">
            <v/>
          </cell>
        </row>
        <row r="919">
          <cell r="Z919" t="str">
            <v/>
          </cell>
        </row>
        <row r="920">
          <cell r="Z920" t="str">
            <v/>
          </cell>
        </row>
        <row r="921">
          <cell r="Z921" t="str">
            <v/>
          </cell>
        </row>
        <row r="922">
          <cell r="Z922" t="str">
            <v/>
          </cell>
        </row>
        <row r="923">
          <cell r="Z923" t="str">
            <v/>
          </cell>
        </row>
        <row r="924">
          <cell r="Z924" t="str">
            <v/>
          </cell>
        </row>
        <row r="925">
          <cell r="Z925" t="str">
            <v/>
          </cell>
        </row>
        <row r="926">
          <cell r="Z926" t="str">
            <v/>
          </cell>
        </row>
        <row r="927">
          <cell r="Z927" t="str">
            <v/>
          </cell>
        </row>
        <row r="928">
          <cell r="Z928" t="str">
            <v/>
          </cell>
        </row>
        <row r="929">
          <cell r="Z929" t="str">
            <v/>
          </cell>
        </row>
        <row r="930">
          <cell r="Z930" t="str">
            <v/>
          </cell>
        </row>
        <row r="931">
          <cell r="Z931" t="str">
            <v/>
          </cell>
        </row>
        <row r="932">
          <cell r="Z932" t="str">
            <v/>
          </cell>
        </row>
        <row r="933">
          <cell r="Z933" t="str">
            <v/>
          </cell>
        </row>
        <row r="934">
          <cell r="Z934" t="str">
            <v/>
          </cell>
        </row>
        <row r="935">
          <cell r="Z935" t="str">
            <v/>
          </cell>
        </row>
        <row r="936">
          <cell r="Z936" t="str">
            <v/>
          </cell>
        </row>
        <row r="937">
          <cell r="Z937" t="str">
            <v/>
          </cell>
        </row>
        <row r="938">
          <cell r="Z938" t="str">
            <v/>
          </cell>
        </row>
        <row r="939">
          <cell r="Z939" t="str">
            <v/>
          </cell>
        </row>
        <row r="940">
          <cell r="Z940" t="str">
            <v/>
          </cell>
        </row>
        <row r="941">
          <cell r="Z941" t="str">
            <v/>
          </cell>
        </row>
        <row r="942">
          <cell r="Z942" t="str">
            <v/>
          </cell>
        </row>
        <row r="943">
          <cell r="Z943" t="str">
            <v/>
          </cell>
        </row>
        <row r="944">
          <cell r="Z944" t="str">
            <v/>
          </cell>
        </row>
        <row r="945">
          <cell r="Z945" t="str">
            <v/>
          </cell>
        </row>
        <row r="946">
          <cell r="Z946" t="str">
            <v/>
          </cell>
        </row>
        <row r="947">
          <cell r="Z947" t="str">
            <v/>
          </cell>
        </row>
        <row r="948">
          <cell r="Z948" t="str">
            <v/>
          </cell>
        </row>
        <row r="949">
          <cell r="Z949" t="str">
            <v/>
          </cell>
        </row>
        <row r="950">
          <cell r="Z950" t="str">
            <v/>
          </cell>
        </row>
        <row r="951">
          <cell r="Z951" t="str">
            <v/>
          </cell>
        </row>
        <row r="952">
          <cell r="Z952" t="str">
            <v/>
          </cell>
        </row>
        <row r="953">
          <cell r="Z953" t="str">
            <v/>
          </cell>
        </row>
        <row r="954">
          <cell r="Z954" t="str">
            <v/>
          </cell>
        </row>
        <row r="955">
          <cell r="Z955" t="str">
            <v/>
          </cell>
        </row>
        <row r="956">
          <cell r="Z956" t="str">
            <v/>
          </cell>
        </row>
        <row r="957">
          <cell r="Z957" t="str">
            <v/>
          </cell>
        </row>
        <row r="958">
          <cell r="Z958" t="str">
            <v/>
          </cell>
        </row>
        <row r="959">
          <cell r="Z959" t="str">
            <v/>
          </cell>
        </row>
        <row r="960">
          <cell r="Z960" t="str">
            <v/>
          </cell>
        </row>
        <row r="961">
          <cell r="Z961" t="str">
            <v/>
          </cell>
        </row>
        <row r="962">
          <cell r="Z962" t="str">
            <v/>
          </cell>
        </row>
        <row r="963">
          <cell r="Z963" t="str">
            <v/>
          </cell>
        </row>
        <row r="964">
          <cell r="Z964" t="str">
            <v/>
          </cell>
        </row>
        <row r="965">
          <cell r="Z965" t="str">
            <v/>
          </cell>
        </row>
        <row r="966">
          <cell r="Z966" t="str">
            <v/>
          </cell>
        </row>
        <row r="967">
          <cell r="Z967" t="str">
            <v/>
          </cell>
        </row>
        <row r="968">
          <cell r="Z968" t="str">
            <v/>
          </cell>
        </row>
        <row r="969">
          <cell r="Z969" t="str">
            <v/>
          </cell>
        </row>
        <row r="970">
          <cell r="Z970" t="str">
            <v/>
          </cell>
        </row>
        <row r="971">
          <cell r="Z971" t="str">
            <v/>
          </cell>
        </row>
        <row r="972">
          <cell r="Z972" t="str">
            <v/>
          </cell>
        </row>
        <row r="973">
          <cell r="Z973" t="str">
            <v/>
          </cell>
        </row>
        <row r="974">
          <cell r="Z974" t="str">
            <v/>
          </cell>
        </row>
        <row r="975">
          <cell r="Z975" t="str">
            <v/>
          </cell>
        </row>
        <row r="976">
          <cell r="Z976" t="str">
            <v/>
          </cell>
        </row>
        <row r="977">
          <cell r="Z977" t="str">
            <v/>
          </cell>
        </row>
        <row r="978">
          <cell r="Z978" t="str">
            <v/>
          </cell>
        </row>
        <row r="979">
          <cell r="Z979" t="str">
            <v/>
          </cell>
        </row>
        <row r="980">
          <cell r="Z980" t="str">
            <v/>
          </cell>
        </row>
        <row r="981">
          <cell r="Z981" t="str">
            <v/>
          </cell>
        </row>
        <row r="982">
          <cell r="Z982" t="str">
            <v/>
          </cell>
        </row>
        <row r="983">
          <cell r="Z983" t="str">
            <v/>
          </cell>
        </row>
        <row r="984">
          <cell r="Z984" t="str">
            <v/>
          </cell>
        </row>
        <row r="985">
          <cell r="Z985" t="str">
            <v/>
          </cell>
        </row>
        <row r="986">
          <cell r="Z986" t="str">
            <v/>
          </cell>
        </row>
        <row r="987">
          <cell r="Z987" t="str">
            <v/>
          </cell>
        </row>
        <row r="988">
          <cell r="Z988" t="str">
            <v/>
          </cell>
        </row>
        <row r="989">
          <cell r="Z989" t="str">
            <v/>
          </cell>
        </row>
        <row r="990">
          <cell r="Z990" t="str">
            <v/>
          </cell>
        </row>
        <row r="991">
          <cell r="Z991" t="str">
            <v/>
          </cell>
        </row>
        <row r="992">
          <cell r="Z992" t="str">
            <v/>
          </cell>
        </row>
        <row r="993">
          <cell r="Z993" t="str">
            <v/>
          </cell>
        </row>
        <row r="994">
          <cell r="Z994" t="str">
            <v/>
          </cell>
        </row>
        <row r="995">
          <cell r="Z995" t="str">
            <v/>
          </cell>
        </row>
        <row r="996">
          <cell r="Z996" t="str">
            <v/>
          </cell>
        </row>
        <row r="997">
          <cell r="Z997" t="str">
            <v/>
          </cell>
        </row>
        <row r="998">
          <cell r="Z998" t="str">
            <v/>
          </cell>
        </row>
        <row r="999">
          <cell r="Z999" t="str">
            <v/>
          </cell>
        </row>
        <row r="1000">
          <cell r="Z1000" t="str">
            <v/>
          </cell>
        </row>
        <row r="1001">
          <cell r="Z1001" t="str">
            <v/>
          </cell>
        </row>
        <row r="1002">
          <cell r="Z1002" t="str">
            <v/>
          </cell>
        </row>
        <row r="1003">
          <cell r="Z1003" t="str">
            <v/>
          </cell>
        </row>
        <row r="1004">
          <cell r="Z1004" t="str">
            <v/>
          </cell>
        </row>
        <row r="1005">
          <cell r="Z1005" t="str">
            <v/>
          </cell>
        </row>
        <row r="1006">
          <cell r="Z1006" t="str">
            <v/>
          </cell>
        </row>
        <row r="1007">
          <cell r="Z1007" t="str">
            <v/>
          </cell>
        </row>
        <row r="1008">
          <cell r="Z1008" t="str">
            <v/>
          </cell>
        </row>
        <row r="1009">
          <cell r="Z1009" t="str">
            <v/>
          </cell>
        </row>
        <row r="1010">
          <cell r="Z1010" t="str">
            <v/>
          </cell>
        </row>
        <row r="1011">
          <cell r="Z1011" t="str">
            <v/>
          </cell>
        </row>
        <row r="1012">
          <cell r="Z1012" t="str">
            <v/>
          </cell>
        </row>
        <row r="1013">
          <cell r="Z1013" t="str">
            <v/>
          </cell>
        </row>
        <row r="1014">
          <cell r="Z1014" t="str">
            <v/>
          </cell>
        </row>
        <row r="1015">
          <cell r="Z1015" t="str">
            <v/>
          </cell>
        </row>
        <row r="1016">
          <cell r="Z1016" t="str">
            <v/>
          </cell>
        </row>
        <row r="1017">
          <cell r="Z1017" t="str">
            <v/>
          </cell>
        </row>
        <row r="1018">
          <cell r="Z1018" t="str">
            <v/>
          </cell>
        </row>
        <row r="1019">
          <cell r="Z1019" t="str">
            <v/>
          </cell>
        </row>
        <row r="1020">
          <cell r="Z1020" t="str">
            <v/>
          </cell>
        </row>
        <row r="1021">
          <cell r="Z1021" t="str">
            <v/>
          </cell>
        </row>
        <row r="1022">
          <cell r="Z1022" t="str">
            <v/>
          </cell>
        </row>
        <row r="1023">
          <cell r="Z1023" t="str">
            <v/>
          </cell>
        </row>
        <row r="1024">
          <cell r="Z1024" t="str">
            <v/>
          </cell>
        </row>
        <row r="1025">
          <cell r="Z1025" t="str">
            <v/>
          </cell>
        </row>
        <row r="1026">
          <cell r="Z1026" t="str">
            <v/>
          </cell>
        </row>
        <row r="1027">
          <cell r="Z1027" t="str">
            <v/>
          </cell>
        </row>
        <row r="1028">
          <cell r="Z1028" t="str">
            <v/>
          </cell>
        </row>
        <row r="1029">
          <cell r="Z1029" t="str">
            <v/>
          </cell>
        </row>
        <row r="1030">
          <cell r="Z1030" t="str">
            <v/>
          </cell>
        </row>
        <row r="1031">
          <cell r="Z1031" t="str">
            <v/>
          </cell>
        </row>
        <row r="1032">
          <cell r="Z1032" t="str">
            <v/>
          </cell>
        </row>
        <row r="1033">
          <cell r="Z1033" t="str">
            <v/>
          </cell>
        </row>
        <row r="1034">
          <cell r="Z1034" t="str">
            <v/>
          </cell>
        </row>
        <row r="1035">
          <cell r="Z1035" t="str">
            <v/>
          </cell>
        </row>
        <row r="1036">
          <cell r="Z1036" t="str">
            <v/>
          </cell>
        </row>
        <row r="1037">
          <cell r="Z1037" t="str">
            <v/>
          </cell>
        </row>
        <row r="1038">
          <cell r="Z1038" t="str">
            <v/>
          </cell>
        </row>
        <row r="1039">
          <cell r="Z1039" t="str">
            <v/>
          </cell>
        </row>
        <row r="1040">
          <cell r="Z1040" t="str">
            <v/>
          </cell>
        </row>
        <row r="1041">
          <cell r="Z1041" t="str">
            <v/>
          </cell>
        </row>
        <row r="1042">
          <cell r="Z1042" t="str">
            <v/>
          </cell>
        </row>
        <row r="1043">
          <cell r="Z1043" t="str">
            <v/>
          </cell>
        </row>
        <row r="1044">
          <cell r="Z1044" t="str">
            <v/>
          </cell>
        </row>
        <row r="1045">
          <cell r="Z1045" t="str">
            <v/>
          </cell>
        </row>
        <row r="1046">
          <cell r="Z1046" t="str">
            <v/>
          </cell>
        </row>
        <row r="1047">
          <cell r="Z1047" t="str">
            <v/>
          </cell>
        </row>
        <row r="1048">
          <cell r="Z1048" t="str">
            <v/>
          </cell>
        </row>
        <row r="1049">
          <cell r="Z1049" t="str">
            <v/>
          </cell>
        </row>
        <row r="1050">
          <cell r="Z1050" t="str">
            <v/>
          </cell>
        </row>
        <row r="1051">
          <cell r="Z1051" t="str">
            <v/>
          </cell>
        </row>
        <row r="1052">
          <cell r="Z1052" t="str">
            <v/>
          </cell>
        </row>
        <row r="1053">
          <cell r="Z1053" t="str">
            <v/>
          </cell>
        </row>
        <row r="1054">
          <cell r="Z1054" t="str">
            <v/>
          </cell>
        </row>
        <row r="1055">
          <cell r="Z1055" t="str">
            <v/>
          </cell>
        </row>
        <row r="1056">
          <cell r="Z1056" t="str">
            <v/>
          </cell>
        </row>
        <row r="1057">
          <cell r="Z1057" t="str">
            <v/>
          </cell>
        </row>
        <row r="1058">
          <cell r="Z1058" t="str">
            <v/>
          </cell>
        </row>
        <row r="1059">
          <cell r="Z1059" t="str">
            <v/>
          </cell>
        </row>
        <row r="1060">
          <cell r="Z1060" t="str">
            <v/>
          </cell>
        </row>
        <row r="1061">
          <cell r="Z1061" t="str">
            <v/>
          </cell>
        </row>
        <row r="1062">
          <cell r="Z1062" t="str">
            <v/>
          </cell>
        </row>
        <row r="1063">
          <cell r="Z1063" t="str">
            <v/>
          </cell>
        </row>
        <row r="1064">
          <cell r="Z1064" t="str">
            <v/>
          </cell>
        </row>
        <row r="1065">
          <cell r="Z1065" t="str">
            <v/>
          </cell>
        </row>
        <row r="1066">
          <cell r="Z1066" t="str">
            <v/>
          </cell>
        </row>
        <row r="1067">
          <cell r="Z1067" t="str">
            <v/>
          </cell>
        </row>
        <row r="1068">
          <cell r="Z1068" t="str">
            <v/>
          </cell>
        </row>
        <row r="1069">
          <cell r="Z1069" t="str">
            <v/>
          </cell>
        </row>
        <row r="1070">
          <cell r="Z1070" t="str">
            <v/>
          </cell>
        </row>
        <row r="1071">
          <cell r="Z1071" t="str">
            <v/>
          </cell>
        </row>
        <row r="1072">
          <cell r="Z1072" t="str">
            <v/>
          </cell>
        </row>
        <row r="1073">
          <cell r="Z1073" t="str">
            <v/>
          </cell>
        </row>
        <row r="1074">
          <cell r="Z1074" t="str">
            <v/>
          </cell>
        </row>
        <row r="1075">
          <cell r="Z1075" t="str">
            <v/>
          </cell>
        </row>
        <row r="1076">
          <cell r="Z1076" t="str">
            <v/>
          </cell>
        </row>
        <row r="1077">
          <cell r="Z1077" t="str">
            <v/>
          </cell>
        </row>
        <row r="1078">
          <cell r="Z1078" t="str">
            <v/>
          </cell>
        </row>
        <row r="1079">
          <cell r="Z1079" t="str">
            <v/>
          </cell>
        </row>
        <row r="1080">
          <cell r="Z1080" t="str">
            <v/>
          </cell>
        </row>
        <row r="1081">
          <cell r="Z1081" t="str">
            <v/>
          </cell>
        </row>
        <row r="1082">
          <cell r="Z1082" t="str">
            <v/>
          </cell>
        </row>
        <row r="1083">
          <cell r="Z1083" t="str">
            <v/>
          </cell>
        </row>
        <row r="1084">
          <cell r="Z1084" t="str">
            <v/>
          </cell>
        </row>
        <row r="1085">
          <cell r="Z1085" t="str">
            <v/>
          </cell>
        </row>
        <row r="1086">
          <cell r="Z1086" t="str">
            <v/>
          </cell>
        </row>
        <row r="1087">
          <cell r="Z1087" t="str">
            <v/>
          </cell>
        </row>
        <row r="1088">
          <cell r="Z1088" t="str">
            <v/>
          </cell>
        </row>
        <row r="1089">
          <cell r="Z1089" t="str">
            <v/>
          </cell>
        </row>
        <row r="1090">
          <cell r="Z1090" t="str">
            <v/>
          </cell>
        </row>
        <row r="1091">
          <cell r="Z1091" t="str">
            <v/>
          </cell>
        </row>
        <row r="1092">
          <cell r="Z1092" t="str">
            <v/>
          </cell>
        </row>
        <row r="1093">
          <cell r="Z1093" t="str">
            <v/>
          </cell>
        </row>
        <row r="1094">
          <cell r="Z1094" t="str">
            <v/>
          </cell>
        </row>
        <row r="1095">
          <cell r="Z1095" t="str">
            <v/>
          </cell>
        </row>
        <row r="1096">
          <cell r="Z1096" t="str">
            <v/>
          </cell>
        </row>
        <row r="1097">
          <cell r="Z1097" t="str">
            <v/>
          </cell>
        </row>
        <row r="1098">
          <cell r="Z1098" t="str">
            <v/>
          </cell>
        </row>
        <row r="1099">
          <cell r="Z1099" t="str">
            <v/>
          </cell>
        </row>
        <row r="1100">
          <cell r="Z1100" t="str">
            <v/>
          </cell>
        </row>
        <row r="1101">
          <cell r="Z1101" t="str">
            <v/>
          </cell>
        </row>
        <row r="1102">
          <cell r="Z1102" t="str">
            <v/>
          </cell>
        </row>
        <row r="1103">
          <cell r="Z1103" t="str">
            <v/>
          </cell>
        </row>
        <row r="1104">
          <cell r="Z1104" t="str">
            <v/>
          </cell>
        </row>
        <row r="1105">
          <cell r="Z1105" t="str">
            <v/>
          </cell>
        </row>
        <row r="1106">
          <cell r="Z1106" t="str">
            <v/>
          </cell>
        </row>
        <row r="1107">
          <cell r="Z1107" t="str">
            <v/>
          </cell>
        </row>
        <row r="1108">
          <cell r="Z1108" t="str">
            <v/>
          </cell>
        </row>
        <row r="1109">
          <cell r="Z1109" t="str">
            <v/>
          </cell>
        </row>
        <row r="1110">
          <cell r="Z1110" t="str">
            <v/>
          </cell>
        </row>
        <row r="1111">
          <cell r="Z1111" t="str">
            <v/>
          </cell>
        </row>
        <row r="1112">
          <cell r="Z1112" t="str">
            <v/>
          </cell>
        </row>
        <row r="1113">
          <cell r="Z1113" t="str">
            <v/>
          </cell>
        </row>
        <row r="1114">
          <cell r="Z1114" t="str">
            <v/>
          </cell>
        </row>
        <row r="1115">
          <cell r="Z1115" t="str">
            <v/>
          </cell>
        </row>
        <row r="1116">
          <cell r="Z1116" t="str">
            <v/>
          </cell>
        </row>
        <row r="1117">
          <cell r="Z1117" t="str">
            <v/>
          </cell>
        </row>
        <row r="1118">
          <cell r="Z1118" t="str">
            <v/>
          </cell>
        </row>
        <row r="1119">
          <cell r="Z1119" t="str">
            <v/>
          </cell>
        </row>
        <row r="1120">
          <cell r="Z1120" t="str">
            <v/>
          </cell>
        </row>
        <row r="1121">
          <cell r="Z1121" t="str">
            <v/>
          </cell>
        </row>
        <row r="1122">
          <cell r="Z1122" t="str">
            <v/>
          </cell>
        </row>
        <row r="1123">
          <cell r="Z1123" t="str">
            <v/>
          </cell>
        </row>
        <row r="1124">
          <cell r="Z1124" t="str">
            <v/>
          </cell>
        </row>
        <row r="1125">
          <cell r="Z1125" t="str">
            <v/>
          </cell>
        </row>
        <row r="1126">
          <cell r="Z1126" t="str">
            <v/>
          </cell>
        </row>
        <row r="1127">
          <cell r="Z1127" t="str">
            <v/>
          </cell>
        </row>
        <row r="1128">
          <cell r="Z1128" t="str">
            <v/>
          </cell>
        </row>
        <row r="1129">
          <cell r="Z1129" t="str">
            <v/>
          </cell>
        </row>
        <row r="1130">
          <cell r="Z1130" t="str">
            <v/>
          </cell>
        </row>
        <row r="1131">
          <cell r="Z1131" t="str">
            <v/>
          </cell>
        </row>
        <row r="1132">
          <cell r="Z1132" t="str">
            <v/>
          </cell>
        </row>
        <row r="1133">
          <cell r="Z1133" t="str">
            <v/>
          </cell>
        </row>
        <row r="1134">
          <cell r="Z1134" t="str">
            <v/>
          </cell>
        </row>
        <row r="1135">
          <cell r="Z1135" t="str">
            <v/>
          </cell>
        </row>
        <row r="1136">
          <cell r="Z1136" t="str">
            <v/>
          </cell>
        </row>
        <row r="1137">
          <cell r="Z1137" t="str">
            <v/>
          </cell>
        </row>
        <row r="1138">
          <cell r="Z1138" t="str">
            <v/>
          </cell>
        </row>
        <row r="1139">
          <cell r="Z1139" t="str">
            <v/>
          </cell>
        </row>
        <row r="1140">
          <cell r="Z1140" t="str">
            <v/>
          </cell>
        </row>
        <row r="1141">
          <cell r="Z1141" t="str">
            <v/>
          </cell>
        </row>
        <row r="1142">
          <cell r="Z1142" t="str">
            <v/>
          </cell>
        </row>
        <row r="1143">
          <cell r="Z1143" t="str">
            <v/>
          </cell>
        </row>
        <row r="1144">
          <cell r="Z1144" t="str">
            <v/>
          </cell>
        </row>
        <row r="1145">
          <cell r="Z1145" t="str">
            <v/>
          </cell>
        </row>
        <row r="1146">
          <cell r="Z1146" t="str">
            <v/>
          </cell>
        </row>
        <row r="1147">
          <cell r="Z1147" t="str">
            <v/>
          </cell>
        </row>
        <row r="1148">
          <cell r="Z1148" t="str">
            <v/>
          </cell>
        </row>
        <row r="1149">
          <cell r="Z1149" t="str">
            <v/>
          </cell>
        </row>
        <row r="1150">
          <cell r="Z1150" t="str">
            <v/>
          </cell>
        </row>
        <row r="1151">
          <cell r="Z1151" t="str">
            <v/>
          </cell>
        </row>
        <row r="1152">
          <cell r="Z1152" t="str">
            <v/>
          </cell>
        </row>
        <row r="1153">
          <cell r="Z1153" t="str">
            <v/>
          </cell>
        </row>
        <row r="1154">
          <cell r="Z1154" t="str">
            <v/>
          </cell>
        </row>
        <row r="1155">
          <cell r="Z1155" t="str">
            <v/>
          </cell>
        </row>
        <row r="1156">
          <cell r="Z1156" t="str">
            <v/>
          </cell>
        </row>
        <row r="1157">
          <cell r="Z1157" t="str">
            <v/>
          </cell>
        </row>
        <row r="1158">
          <cell r="Z1158" t="str">
            <v/>
          </cell>
        </row>
        <row r="1159">
          <cell r="Z1159" t="str">
            <v/>
          </cell>
        </row>
        <row r="1160">
          <cell r="Z1160" t="str">
            <v/>
          </cell>
        </row>
        <row r="1161">
          <cell r="Z1161" t="str">
            <v/>
          </cell>
        </row>
        <row r="1162">
          <cell r="Z1162" t="str">
            <v/>
          </cell>
        </row>
        <row r="1163">
          <cell r="Z1163" t="str">
            <v/>
          </cell>
        </row>
        <row r="1164">
          <cell r="Z1164" t="str">
            <v/>
          </cell>
        </row>
        <row r="1165">
          <cell r="Z1165" t="str">
            <v/>
          </cell>
        </row>
        <row r="1166">
          <cell r="Z1166" t="str">
            <v/>
          </cell>
        </row>
        <row r="1167">
          <cell r="Z1167" t="str">
            <v/>
          </cell>
        </row>
        <row r="1168">
          <cell r="Z1168" t="str">
            <v/>
          </cell>
        </row>
        <row r="1169">
          <cell r="Z1169" t="str">
            <v/>
          </cell>
        </row>
        <row r="1170">
          <cell r="Z1170" t="str">
            <v/>
          </cell>
        </row>
        <row r="1171">
          <cell r="Z1171" t="str">
            <v/>
          </cell>
        </row>
        <row r="1172">
          <cell r="Z1172" t="str">
            <v/>
          </cell>
        </row>
        <row r="1173">
          <cell r="Z1173" t="str">
            <v/>
          </cell>
        </row>
        <row r="1174">
          <cell r="Z1174" t="str">
            <v/>
          </cell>
        </row>
        <row r="1175">
          <cell r="Z1175" t="str">
            <v/>
          </cell>
        </row>
        <row r="1176">
          <cell r="Z1176" t="str">
            <v/>
          </cell>
        </row>
        <row r="1177">
          <cell r="Z1177" t="str">
            <v/>
          </cell>
        </row>
        <row r="1178">
          <cell r="Z1178" t="str">
            <v/>
          </cell>
        </row>
        <row r="1179">
          <cell r="Z1179" t="str">
            <v/>
          </cell>
        </row>
        <row r="1180">
          <cell r="Z1180" t="str">
            <v/>
          </cell>
        </row>
        <row r="1181">
          <cell r="Z1181" t="str">
            <v/>
          </cell>
        </row>
        <row r="1182">
          <cell r="Z1182" t="str">
            <v/>
          </cell>
        </row>
        <row r="1183">
          <cell r="Z1183" t="str">
            <v/>
          </cell>
        </row>
        <row r="1184">
          <cell r="Z1184" t="str">
            <v/>
          </cell>
        </row>
        <row r="1185">
          <cell r="Z1185" t="str">
            <v/>
          </cell>
        </row>
        <row r="1186">
          <cell r="Z1186" t="str">
            <v/>
          </cell>
        </row>
        <row r="1187">
          <cell r="Z1187" t="str">
            <v/>
          </cell>
        </row>
        <row r="1188">
          <cell r="Z1188" t="str">
            <v/>
          </cell>
        </row>
        <row r="1189">
          <cell r="Z1189" t="str">
            <v/>
          </cell>
        </row>
        <row r="1190">
          <cell r="Z1190" t="str">
            <v/>
          </cell>
        </row>
        <row r="1191">
          <cell r="Z1191" t="str">
            <v/>
          </cell>
        </row>
        <row r="1192">
          <cell r="Z1192" t="str">
            <v/>
          </cell>
        </row>
        <row r="1193">
          <cell r="Z1193" t="str">
            <v/>
          </cell>
        </row>
        <row r="1194">
          <cell r="Z1194" t="str">
            <v/>
          </cell>
        </row>
        <row r="1195">
          <cell r="Z1195" t="str">
            <v/>
          </cell>
        </row>
        <row r="1196">
          <cell r="Z1196" t="str">
            <v/>
          </cell>
        </row>
        <row r="1197">
          <cell r="Z1197" t="str">
            <v/>
          </cell>
        </row>
        <row r="1198">
          <cell r="Z1198" t="str">
            <v/>
          </cell>
        </row>
        <row r="1199">
          <cell r="Z1199" t="str">
            <v/>
          </cell>
        </row>
        <row r="1200">
          <cell r="Z1200" t="str">
            <v/>
          </cell>
        </row>
        <row r="1201">
          <cell r="Z1201" t="str">
            <v/>
          </cell>
        </row>
        <row r="1202">
          <cell r="Z1202" t="str">
            <v/>
          </cell>
        </row>
        <row r="1203">
          <cell r="Z1203" t="str">
            <v/>
          </cell>
        </row>
        <row r="1204">
          <cell r="Z1204" t="str">
            <v/>
          </cell>
        </row>
        <row r="1205">
          <cell r="Z1205" t="str">
            <v/>
          </cell>
        </row>
        <row r="1206">
          <cell r="Z1206" t="str">
            <v/>
          </cell>
        </row>
        <row r="1207">
          <cell r="Z1207" t="str">
            <v/>
          </cell>
        </row>
        <row r="1208">
          <cell r="Z1208" t="str">
            <v/>
          </cell>
        </row>
        <row r="1209">
          <cell r="Z1209" t="str">
            <v/>
          </cell>
        </row>
        <row r="1210">
          <cell r="Z1210" t="str">
            <v/>
          </cell>
        </row>
        <row r="1211">
          <cell r="Z1211" t="str">
            <v/>
          </cell>
        </row>
        <row r="1212">
          <cell r="Z1212" t="str">
            <v/>
          </cell>
        </row>
        <row r="1213">
          <cell r="Z1213" t="str">
            <v/>
          </cell>
        </row>
        <row r="1214">
          <cell r="Z1214" t="str">
            <v/>
          </cell>
        </row>
        <row r="1215">
          <cell r="Z1215" t="str">
            <v/>
          </cell>
        </row>
        <row r="1216">
          <cell r="Z1216" t="str">
            <v/>
          </cell>
        </row>
        <row r="1217">
          <cell r="Z1217" t="str">
            <v/>
          </cell>
        </row>
        <row r="1218">
          <cell r="Z1218" t="str">
            <v/>
          </cell>
        </row>
        <row r="1219">
          <cell r="Z1219" t="str">
            <v/>
          </cell>
        </row>
        <row r="1220">
          <cell r="Z1220" t="str">
            <v/>
          </cell>
        </row>
        <row r="1221">
          <cell r="Z1221" t="str">
            <v/>
          </cell>
        </row>
        <row r="1222">
          <cell r="Z1222" t="str">
            <v/>
          </cell>
        </row>
        <row r="1223">
          <cell r="Z1223" t="str">
            <v/>
          </cell>
        </row>
        <row r="1224">
          <cell r="Z1224" t="str">
            <v/>
          </cell>
        </row>
        <row r="1225">
          <cell r="Z1225" t="str">
            <v/>
          </cell>
        </row>
        <row r="1226">
          <cell r="Z1226" t="str">
            <v/>
          </cell>
        </row>
        <row r="1227">
          <cell r="Z1227" t="str">
            <v/>
          </cell>
        </row>
        <row r="1228">
          <cell r="Z1228" t="str">
            <v/>
          </cell>
        </row>
        <row r="1229">
          <cell r="Z1229" t="str">
            <v/>
          </cell>
        </row>
        <row r="1230">
          <cell r="Z1230" t="str">
            <v/>
          </cell>
        </row>
        <row r="1231">
          <cell r="Z1231" t="str">
            <v/>
          </cell>
        </row>
        <row r="1232">
          <cell r="Z1232" t="str">
            <v/>
          </cell>
        </row>
        <row r="1233">
          <cell r="Z1233" t="str">
            <v/>
          </cell>
        </row>
        <row r="1234">
          <cell r="Z1234" t="str">
            <v/>
          </cell>
        </row>
        <row r="1235">
          <cell r="Z1235" t="str">
            <v/>
          </cell>
        </row>
        <row r="1236">
          <cell r="Z1236" t="str">
            <v/>
          </cell>
        </row>
        <row r="1237">
          <cell r="Z1237" t="str">
            <v/>
          </cell>
        </row>
        <row r="1238">
          <cell r="Z1238" t="str">
            <v/>
          </cell>
        </row>
        <row r="1239">
          <cell r="Z1239" t="str">
            <v/>
          </cell>
        </row>
        <row r="1240">
          <cell r="Z1240" t="str">
            <v/>
          </cell>
        </row>
        <row r="1241">
          <cell r="Z1241" t="str">
            <v/>
          </cell>
        </row>
        <row r="1242">
          <cell r="Z1242" t="str">
            <v/>
          </cell>
        </row>
        <row r="1243">
          <cell r="Z1243" t="str">
            <v/>
          </cell>
        </row>
        <row r="1244">
          <cell r="Z1244" t="str">
            <v/>
          </cell>
        </row>
        <row r="1245">
          <cell r="Z1245" t="str">
            <v/>
          </cell>
        </row>
        <row r="1246">
          <cell r="Z1246" t="str">
            <v/>
          </cell>
        </row>
        <row r="1247">
          <cell r="Z1247" t="str">
            <v/>
          </cell>
        </row>
        <row r="1248">
          <cell r="Z1248" t="str">
            <v/>
          </cell>
        </row>
        <row r="1249">
          <cell r="Z1249" t="str">
            <v/>
          </cell>
        </row>
        <row r="1250">
          <cell r="Z1250" t="str">
            <v/>
          </cell>
        </row>
        <row r="1251">
          <cell r="Z1251" t="str">
            <v/>
          </cell>
        </row>
        <row r="1252">
          <cell r="Z1252" t="str">
            <v/>
          </cell>
        </row>
        <row r="1253">
          <cell r="Z1253" t="str">
            <v/>
          </cell>
        </row>
        <row r="1254">
          <cell r="Z1254" t="str">
            <v/>
          </cell>
        </row>
        <row r="1255">
          <cell r="Z1255" t="str">
            <v/>
          </cell>
        </row>
        <row r="1256">
          <cell r="Z1256" t="str">
            <v/>
          </cell>
        </row>
        <row r="1257">
          <cell r="Z1257" t="str">
            <v/>
          </cell>
        </row>
        <row r="1258">
          <cell r="Z1258" t="str">
            <v/>
          </cell>
        </row>
        <row r="1259">
          <cell r="Z1259" t="str">
            <v/>
          </cell>
        </row>
        <row r="1260">
          <cell r="Z1260" t="str">
            <v/>
          </cell>
        </row>
        <row r="1261">
          <cell r="Z1261" t="str">
            <v/>
          </cell>
        </row>
        <row r="1262">
          <cell r="Z1262" t="str">
            <v/>
          </cell>
        </row>
        <row r="1263">
          <cell r="Z1263" t="str">
            <v/>
          </cell>
        </row>
        <row r="1264">
          <cell r="Z1264" t="str">
            <v/>
          </cell>
        </row>
        <row r="1265">
          <cell r="Z1265" t="str">
            <v/>
          </cell>
        </row>
        <row r="1266">
          <cell r="Z1266" t="str">
            <v/>
          </cell>
        </row>
        <row r="1267">
          <cell r="Z1267" t="str">
            <v/>
          </cell>
        </row>
        <row r="1268">
          <cell r="Z1268" t="str">
            <v/>
          </cell>
        </row>
        <row r="1269">
          <cell r="Z1269" t="str">
            <v/>
          </cell>
        </row>
        <row r="1270">
          <cell r="Z1270" t="str">
            <v/>
          </cell>
        </row>
        <row r="1271">
          <cell r="Z1271" t="str">
            <v/>
          </cell>
        </row>
        <row r="1272">
          <cell r="Z1272" t="str">
            <v/>
          </cell>
        </row>
        <row r="1273">
          <cell r="Z1273" t="str">
            <v/>
          </cell>
        </row>
        <row r="1274">
          <cell r="Z1274" t="str">
            <v/>
          </cell>
        </row>
        <row r="1275">
          <cell r="Z1275" t="str">
            <v/>
          </cell>
        </row>
        <row r="1276">
          <cell r="Z1276" t="str">
            <v/>
          </cell>
        </row>
        <row r="1277">
          <cell r="Z1277" t="str">
            <v/>
          </cell>
        </row>
        <row r="1278">
          <cell r="Z1278" t="str">
            <v/>
          </cell>
        </row>
        <row r="1279">
          <cell r="Z1279" t="str">
            <v/>
          </cell>
        </row>
        <row r="1280">
          <cell r="Z1280" t="str">
            <v/>
          </cell>
        </row>
        <row r="1281">
          <cell r="Z1281" t="str">
            <v/>
          </cell>
        </row>
        <row r="1282">
          <cell r="Z1282" t="str">
            <v/>
          </cell>
        </row>
        <row r="1283">
          <cell r="Z1283" t="str">
            <v/>
          </cell>
        </row>
        <row r="1284">
          <cell r="Z1284" t="str">
            <v/>
          </cell>
        </row>
        <row r="1285">
          <cell r="Z1285" t="str">
            <v/>
          </cell>
        </row>
        <row r="1286">
          <cell r="Z1286" t="str">
            <v/>
          </cell>
        </row>
        <row r="1287">
          <cell r="Z1287" t="str">
            <v/>
          </cell>
        </row>
        <row r="1288">
          <cell r="Z1288" t="str">
            <v/>
          </cell>
        </row>
        <row r="1289">
          <cell r="Z1289" t="str">
            <v/>
          </cell>
        </row>
        <row r="1290">
          <cell r="Z1290" t="str">
            <v/>
          </cell>
        </row>
        <row r="1291">
          <cell r="Z1291" t="str">
            <v/>
          </cell>
        </row>
        <row r="1292">
          <cell r="Z1292" t="str">
            <v/>
          </cell>
        </row>
        <row r="1293">
          <cell r="Z1293" t="str">
            <v/>
          </cell>
        </row>
        <row r="1294">
          <cell r="Z1294" t="str">
            <v/>
          </cell>
        </row>
        <row r="1295">
          <cell r="Z1295" t="str">
            <v/>
          </cell>
        </row>
        <row r="1296">
          <cell r="Z1296" t="str">
            <v/>
          </cell>
        </row>
        <row r="1297">
          <cell r="Z1297" t="str">
            <v/>
          </cell>
        </row>
        <row r="1298">
          <cell r="Z1298" t="str">
            <v/>
          </cell>
        </row>
        <row r="1299">
          <cell r="Z1299" t="str">
            <v/>
          </cell>
        </row>
        <row r="1300">
          <cell r="Z1300" t="str">
            <v/>
          </cell>
        </row>
        <row r="1301">
          <cell r="Z1301" t="str">
            <v/>
          </cell>
        </row>
        <row r="1302">
          <cell r="Z1302" t="str">
            <v/>
          </cell>
        </row>
        <row r="1303">
          <cell r="Z1303" t="str">
            <v/>
          </cell>
        </row>
        <row r="1304">
          <cell r="Z1304" t="str">
            <v/>
          </cell>
        </row>
        <row r="1305">
          <cell r="Z1305" t="str">
            <v/>
          </cell>
        </row>
        <row r="1306">
          <cell r="Z1306" t="str">
            <v/>
          </cell>
        </row>
        <row r="1307">
          <cell r="Z1307" t="str">
            <v/>
          </cell>
        </row>
        <row r="1308">
          <cell r="Z1308" t="str">
            <v/>
          </cell>
        </row>
        <row r="1309">
          <cell r="Z1309" t="str">
            <v/>
          </cell>
        </row>
        <row r="1310">
          <cell r="Z1310" t="str">
            <v/>
          </cell>
        </row>
        <row r="1311">
          <cell r="Z1311" t="str">
            <v/>
          </cell>
        </row>
        <row r="1312">
          <cell r="Z1312" t="str">
            <v/>
          </cell>
        </row>
        <row r="1313">
          <cell r="Z1313" t="str">
            <v/>
          </cell>
        </row>
        <row r="1314">
          <cell r="Z1314" t="str">
            <v/>
          </cell>
        </row>
        <row r="1315">
          <cell r="Z1315" t="str">
            <v/>
          </cell>
        </row>
        <row r="1316">
          <cell r="Z1316" t="str">
            <v/>
          </cell>
        </row>
        <row r="1317">
          <cell r="Z1317" t="str">
            <v/>
          </cell>
        </row>
        <row r="1318">
          <cell r="Z1318" t="str">
            <v/>
          </cell>
        </row>
        <row r="1319">
          <cell r="Z1319" t="str">
            <v/>
          </cell>
        </row>
        <row r="1320">
          <cell r="Z1320" t="str">
            <v/>
          </cell>
        </row>
        <row r="1321">
          <cell r="Z1321" t="str">
            <v/>
          </cell>
        </row>
        <row r="1322">
          <cell r="Z1322" t="str">
            <v/>
          </cell>
        </row>
        <row r="1323">
          <cell r="Z1323" t="str">
            <v/>
          </cell>
        </row>
        <row r="1324">
          <cell r="Z1324" t="str">
            <v/>
          </cell>
        </row>
        <row r="1325">
          <cell r="Z1325" t="str">
            <v/>
          </cell>
        </row>
        <row r="1326">
          <cell r="Z1326" t="str">
            <v/>
          </cell>
        </row>
        <row r="1327">
          <cell r="Z1327" t="str">
            <v/>
          </cell>
        </row>
        <row r="1328">
          <cell r="Z1328" t="str">
            <v/>
          </cell>
        </row>
        <row r="1329">
          <cell r="Z1329" t="str">
            <v/>
          </cell>
        </row>
        <row r="1330">
          <cell r="Z1330" t="str">
            <v/>
          </cell>
        </row>
        <row r="1331">
          <cell r="Z1331" t="str">
            <v/>
          </cell>
        </row>
        <row r="1332">
          <cell r="Z1332" t="str">
            <v/>
          </cell>
        </row>
        <row r="1333">
          <cell r="Z1333" t="str">
            <v/>
          </cell>
        </row>
        <row r="1334">
          <cell r="Z1334" t="str">
            <v/>
          </cell>
        </row>
        <row r="1335">
          <cell r="Z1335" t="str">
            <v/>
          </cell>
        </row>
        <row r="1336">
          <cell r="Z1336" t="str">
            <v/>
          </cell>
        </row>
        <row r="1337">
          <cell r="Z1337" t="str">
            <v/>
          </cell>
        </row>
        <row r="1338">
          <cell r="Z1338" t="str">
            <v/>
          </cell>
        </row>
        <row r="1339">
          <cell r="Z1339" t="str">
            <v/>
          </cell>
        </row>
        <row r="1340">
          <cell r="Z1340" t="str">
            <v/>
          </cell>
        </row>
        <row r="1341">
          <cell r="Z1341" t="str">
            <v/>
          </cell>
        </row>
        <row r="1342">
          <cell r="Z1342" t="str">
            <v/>
          </cell>
        </row>
        <row r="1343">
          <cell r="Z1343" t="str">
            <v/>
          </cell>
        </row>
        <row r="1344">
          <cell r="Z1344" t="str">
            <v/>
          </cell>
        </row>
        <row r="1345">
          <cell r="Z1345" t="str">
            <v/>
          </cell>
        </row>
        <row r="1346">
          <cell r="Z1346" t="str">
            <v/>
          </cell>
        </row>
        <row r="1347">
          <cell r="Z1347" t="str">
            <v/>
          </cell>
        </row>
        <row r="1348">
          <cell r="Z1348" t="str">
            <v/>
          </cell>
        </row>
        <row r="1349">
          <cell r="Z1349" t="str">
            <v/>
          </cell>
        </row>
        <row r="1350">
          <cell r="Z1350" t="str">
            <v/>
          </cell>
        </row>
        <row r="1351">
          <cell r="Z1351" t="str">
            <v/>
          </cell>
        </row>
        <row r="1352">
          <cell r="Z1352" t="str">
            <v/>
          </cell>
        </row>
        <row r="1353">
          <cell r="Z1353" t="str">
            <v/>
          </cell>
        </row>
        <row r="1354">
          <cell r="Z1354" t="str">
            <v/>
          </cell>
        </row>
        <row r="1355">
          <cell r="Z1355" t="str">
            <v/>
          </cell>
        </row>
        <row r="1356">
          <cell r="Z1356" t="str">
            <v/>
          </cell>
        </row>
        <row r="1357">
          <cell r="Z1357" t="str">
            <v/>
          </cell>
        </row>
        <row r="1358">
          <cell r="Z1358" t="str">
            <v/>
          </cell>
        </row>
        <row r="1359">
          <cell r="Z1359" t="str">
            <v/>
          </cell>
        </row>
        <row r="1360">
          <cell r="Z1360" t="str">
            <v/>
          </cell>
        </row>
        <row r="1361">
          <cell r="Z1361" t="str">
            <v/>
          </cell>
        </row>
        <row r="1362">
          <cell r="Z1362" t="str">
            <v/>
          </cell>
        </row>
        <row r="1363">
          <cell r="Z1363" t="str">
            <v/>
          </cell>
        </row>
        <row r="1364">
          <cell r="Z1364" t="str">
            <v/>
          </cell>
        </row>
        <row r="1365">
          <cell r="Z1365" t="str">
            <v/>
          </cell>
        </row>
        <row r="1366">
          <cell r="Z1366" t="str">
            <v/>
          </cell>
        </row>
        <row r="1367">
          <cell r="Z1367" t="str">
            <v/>
          </cell>
        </row>
        <row r="1368">
          <cell r="Z1368" t="str">
            <v/>
          </cell>
        </row>
        <row r="1369">
          <cell r="Z1369" t="str">
            <v/>
          </cell>
        </row>
        <row r="1370">
          <cell r="Z1370" t="str">
            <v/>
          </cell>
        </row>
        <row r="1371">
          <cell r="Z1371" t="str">
            <v/>
          </cell>
        </row>
        <row r="1372">
          <cell r="Z1372" t="str">
            <v/>
          </cell>
        </row>
        <row r="1373">
          <cell r="Z1373" t="str">
            <v/>
          </cell>
        </row>
        <row r="1374">
          <cell r="Z1374" t="str">
            <v/>
          </cell>
        </row>
        <row r="1375">
          <cell r="Z1375" t="str">
            <v/>
          </cell>
        </row>
        <row r="1376">
          <cell r="Z1376" t="str">
            <v/>
          </cell>
        </row>
        <row r="1377">
          <cell r="Z1377" t="str">
            <v/>
          </cell>
        </row>
        <row r="1378">
          <cell r="Z1378" t="str">
            <v/>
          </cell>
        </row>
        <row r="1379">
          <cell r="Z1379" t="str">
            <v/>
          </cell>
        </row>
        <row r="1380">
          <cell r="Z1380" t="str">
            <v/>
          </cell>
        </row>
        <row r="1381">
          <cell r="Z1381" t="str">
            <v/>
          </cell>
        </row>
        <row r="1382">
          <cell r="Z1382" t="str">
            <v/>
          </cell>
        </row>
        <row r="1383">
          <cell r="Z1383" t="str">
            <v/>
          </cell>
        </row>
        <row r="1384">
          <cell r="Z1384" t="str">
            <v/>
          </cell>
        </row>
        <row r="1385">
          <cell r="Z1385" t="str">
            <v/>
          </cell>
        </row>
        <row r="1386">
          <cell r="Z1386" t="str">
            <v/>
          </cell>
        </row>
        <row r="1387">
          <cell r="Z1387" t="str">
            <v/>
          </cell>
        </row>
        <row r="1388">
          <cell r="Z1388" t="str">
            <v/>
          </cell>
        </row>
        <row r="1389">
          <cell r="Z1389" t="str">
            <v/>
          </cell>
        </row>
        <row r="1390">
          <cell r="Z1390" t="str">
            <v/>
          </cell>
        </row>
        <row r="1391">
          <cell r="Z1391" t="str">
            <v/>
          </cell>
        </row>
        <row r="1392">
          <cell r="Z1392" t="str">
            <v/>
          </cell>
        </row>
        <row r="1393">
          <cell r="Z1393" t="str">
            <v/>
          </cell>
        </row>
        <row r="1394">
          <cell r="Z1394" t="str">
            <v/>
          </cell>
        </row>
        <row r="1395">
          <cell r="Z1395" t="str">
            <v/>
          </cell>
        </row>
        <row r="1396">
          <cell r="Z1396" t="str">
            <v/>
          </cell>
        </row>
        <row r="1397">
          <cell r="Z1397" t="str">
            <v/>
          </cell>
        </row>
        <row r="1398">
          <cell r="Z1398" t="str">
            <v/>
          </cell>
        </row>
        <row r="1399">
          <cell r="Z1399" t="str">
            <v/>
          </cell>
        </row>
        <row r="1400">
          <cell r="Z1400" t="str">
            <v/>
          </cell>
        </row>
        <row r="1401">
          <cell r="Z1401" t="str">
            <v/>
          </cell>
        </row>
        <row r="1402">
          <cell r="Z1402" t="str">
            <v/>
          </cell>
        </row>
        <row r="1403">
          <cell r="Z1403" t="str">
            <v/>
          </cell>
        </row>
        <row r="1404">
          <cell r="Z1404" t="str">
            <v/>
          </cell>
        </row>
        <row r="1405">
          <cell r="Z1405" t="str">
            <v/>
          </cell>
        </row>
        <row r="1406">
          <cell r="Z1406" t="str">
            <v/>
          </cell>
        </row>
        <row r="1407">
          <cell r="Z1407" t="str">
            <v/>
          </cell>
        </row>
        <row r="1408">
          <cell r="Z1408" t="str">
            <v/>
          </cell>
        </row>
        <row r="1409">
          <cell r="Z1409" t="str">
            <v/>
          </cell>
        </row>
        <row r="1410">
          <cell r="Z1410" t="str">
            <v/>
          </cell>
        </row>
        <row r="1411">
          <cell r="Z1411" t="str">
            <v/>
          </cell>
        </row>
        <row r="1412">
          <cell r="Z1412" t="str">
            <v/>
          </cell>
        </row>
        <row r="1413">
          <cell r="Z1413" t="str">
            <v/>
          </cell>
        </row>
        <row r="1414">
          <cell r="Z1414" t="str">
            <v/>
          </cell>
        </row>
        <row r="1415">
          <cell r="Z1415" t="str">
            <v/>
          </cell>
        </row>
        <row r="1416">
          <cell r="Z1416" t="str">
            <v/>
          </cell>
        </row>
        <row r="1417">
          <cell r="Z1417" t="str">
            <v/>
          </cell>
        </row>
        <row r="1418">
          <cell r="Z1418" t="str">
            <v/>
          </cell>
        </row>
        <row r="1419">
          <cell r="Z1419" t="str">
            <v/>
          </cell>
        </row>
        <row r="1420">
          <cell r="Z1420" t="str">
            <v/>
          </cell>
        </row>
        <row r="1421">
          <cell r="Z1421" t="str">
            <v/>
          </cell>
        </row>
        <row r="1422">
          <cell r="Z1422" t="str">
            <v/>
          </cell>
        </row>
        <row r="1423">
          <cell r="Z1423" t="str">
            <v/>
          </cell>
        </row>
        <row r="1424">
          <cell r="Z1424" t="str">
            <v/>
          </cell>
        </row>
        <row r="1425">
          <cell r="Z1425" t="str">
            <v/>
          </cell>
        </row>
        <row r="1426">
          <cell r="Z1426" t="str">
            <v/>
          </cell>
        </row>
        <row r="1427">
          <cell r="Z1427" t="str">
            <v/>
          </cell>
        </row>
        <row r="1428">
          <cell r="Z1428" t="str">
            <v/>
          </cell>
        </row>
        <row r="1429">
          <cell r="Z1429" t="str">
            <v/>
          </cell>
        </row>
        <row r="1430">
          <cell r="Z1430" t="str">
            <v/>
          </cell>
        </row>
        <row r="1431">
          <cell r="Z1431" t="str">
            <v/>
          </cell>
        </row>
        <row r="1432">
          <cell r="Z1432" t="str">
            <v/>
          </cell>
        </row>
        <row r="1433">
          <cell r="Z1433" t="str">
            <v/>
          </cell>
        </row>
        <row r="1434">
          <cell r="Z1434" t="str">
            <v/>
          </cell>
        </row>
        <row r="1435">
          <cell r="Z1435" t="str">
            <v/>
          </cell>
        </row>
        <row r="1436">
          <cell r="Z1436" t="str">
            <v/>
          </cell>
        </row>
        <row r="1437">
          <cell r="Z1437" t="str">
            <v/>
          </cell>
        </row>
        <row r="1438">
          <cell r="Z1438" t="str">
            <v/>
          </cell>
        </row>
        <row r="1439">
          <cell r="Z1439" t="str">
            <v/>
          </cell>
        </row>
        <row r="1440">
          <cell r="Z1440" t="str">
            <v/>
          </cell>
        </row>
        <row r="1441">
          <cell r="Z1441" t="str">
            <v/>
          </cell>
        </row>
        <row r="1442">
          <cell r="Z1442" t="str">
            <v/>
          </cell>
        </row>
        <row r="1443">
          <cell r="Z1443" t="str">
            <v/>
          </cell>
        </row>
        <row r="1444">
          <cell r="Z1444" t="str">
            <v/>
          </cell>
        </row>
        <row r="1445">
          <cell r="Z1445" t="str">
            <v/>
          </cell>
        </row>
        <row r="1446">
          <cell r="Z1446" t="str">
            <v/>
          </cell>
        </row>
        <row r="1447">
          <cell r="Z1447" t="str">
            <v/>
          </cell>
        </row>
        <row r="1448">
          <cell r="Z1448" t="str">
            <v/>
          </cell>
        </row>
        <row r="1449">
          <cell r="Z1449" t="str">
            <v/>
          </cell>
        </row>
        <row r="1450">
          <cell r="Z1450" t="str">
            <v/>
          </cell>
        </row>
        <row r="1451">
          <cell r="Z1451" t="str">
            <v/>
          </cell>
        </row>
        <row r="1452">
          <cell r="Z1452" t="str">
            <v/>
          </cell>
        </row>
        <row r="1453">
          <cell r="Z1453" t="str">
            <v/>
          </cell>
        </row>
        <row r="1454">
          <cell r="Z1454" t="str">
            <v/>
          </cell>
        </row>
        <row r="1455">
          <cell r="Z1455" t="str">
            <v/>
          </cell>
        </row>
        <row r="1456">
          <cell r="Z1456" t="str">
            <v/>
          </cell>
        </row>
        <row r="1457">
          <cell r="Z1457" t="str">
            <v/>
          </cell>
        </row>
        <row r="1458">
          <cell r="Z1458" t="str">
            <v/>
          </cell>
        </row>
        <row r="1459">
          <cell r="Z1459" t="str">
            <v/>
          </cell>
        </row>
        <row r="1460">
          <cell r="Z1460" t="str">
            <v/>
          </cell>
        </row>
        <row r="1461">
          <cell r="Z1461" t="str">
            <v/>
          </cell>
        </row>
        <row r="1462">
          <cell r="Z1462" t="str">
            <v/>
          </cell>
        </row>
        <row r="1463">
          <cell r="Z1463" t="str">
            <v/>
          </cell>
        </row>
        <row r="1464">
          <cell r="Z1464" t="str">
            <v/>
          </cell>
        </row>
        <row r="1465">
          <cell r="Z1465" t="str">
            <v/>
          </cell>
        </row>
        <row r="1466">
          <cell r="Z1466" t="str">
            <v/>
          </cell>
        </row>
        <row r="1467">
          <cell r="Z1467" t="str">
            <v/>
          </cell>
        </row>
        <row r="1468">
          <cell r="Z1468" t="str">
            <v/>
          </cell>
        </row>
        <row r="1469">
          <cell r="Z1469" t="str">
            <v/>
          </cell>
        </row>
        <row r="1470">
          <cell r="Z1470" t="str">
            <v/>
          </cell>
        </row>
        <row r="1471">
          <cell r="Z1471" t="str">
            <v/>
          </cell>
        </row>
        <row r="1472">
          <cell r="Z1472" t="str">
            <v/>
          </cell>
        </row>
        <row r="1473">
          <cell r="Z1473" t="str">
            <v/>
          </cell>
        </row>
        <row r="1474">
          <cell r="Z1474" t="str">
            <v/>
          </cell>
        </row>
        <row r="1475">
          <cell r="Z1475" t="str">
            <v/>
          </cell>
        </row>
        <row r="1476">
          <cell r="Z1476" t="str">
            <v/>
          </cell>
        </row>
        <row r="1477">
          <cell r="Z1477" t="str">
            <v/>
          </cell>
        </row>
        <row r="1478">
          <cell r="Z1478" t="str">
            <v/>
          </cell>
        </row>
        <row r="1479">
          <cell r="Z1479" t="str">
            <v/>
          </cell>
        </row>
        <row r="1480">
          <cell r="Z1480" t="str">
            <v/>
          </cell>
        </row>
        <row r="1481">
          <cell r="Z1481" t="str">
            <v/>
          </cell>
        </row>
        <row r="1482">
          <cell r="Z1482" t="str">
            <v/>
          </cell>
        </row>
        <row r="1483">
          <cell r="Z1483" t="str">
            <v/>
          </cell>
        </row>
        <row r="1484">
          <cell r="Z1484" t="str">
            <v/>
          </cell>
        </row>
        <row r="1485">
          <cell r="Z1485" t="str">
            <v/>
          </cell>
        </row>
        <row r="1486">
          <cell r="Z1486" t="str">
            <v/>
          </cell>
        </row>
        <row r="1487">
          <cell r="Z1487" t="str">
            <v/>
          </cell>
        </row>
        <row r="1488">
          <cell r="Z1488" t="str">
            <v/>
          </cell>
        </row>
        <row r="1489">
          <cell r="Z1489" t="str">
            <v/>
          </cell>
        </row>
        <row r="1490">
          <cell r="Z1490" t="str">
            <v/>
          </cell>
        </row>
        <row r="1491">
          <cell r="Z1491" t="str">
            <v/>
          </cell>
        </row>
        <row r="1492">
          <cell r="Z1492" t="str">
            <v/>
          </cell>
        </row>
        <row r="1493">
          <cell r="Z1493" t="str">
            <v/>
          </cell>
        </row>
        <row r="1494">
          <cell r="Z1494" t="str">
            <v/>
          </cell>
        </row>
        <row r="1495">
          <cell r="Z1495" t="str">
            <v/>
          </cell>
        </row>
        <row r="1496">
          <cell r="Z1496" t="str">
            <v/>
          </cell>
        </row>
        <row r="1497">
          <cell r="Z1497" t="str">
            <v/>
          </cell>
        </row>
        <row r="1498">
          <cell r="Z1498" t="str">
            <v/>
          </cell>
        </row>
        <row r="1499">
          <cell r="Z1499" t="str">
            <v/>
          </cell>
        </row>
        <row r="1500">
          <cell r="Z1500" t="str">
            <v/>
          </cell>
        </row>
        <row r="1501">
          <cell r="Z1501" t="str">
            <v/>
          </cell>
        </row>
        <row r="1502">
          <cell r="Z1502" t="str">
            <v/>
          </cell>
        </row>
        <row r="1503">
          <cell r="Z1503" t="str">
            <v/>
          </cell>
        </row>
        <row r="1504">
          <cell r="Z1504" t="str">
            <v/>
          </cell>
        </row>
        <row r="1505">
          <cell r="Z1505" t="str">
            <v/>
          </cell>
        </row>
        <row r="1506">
          <cell r="Z1506" t="str">
            <v/>
          </cell>
        </row>
        <row r="1507">
          <cell r="Z1507" t="str">
            <v/>
          </cell>
        </row>
        <row r="1508">
          <cell r="Z1508" t="str">
            <v/>
          </cell>
        </row>
        <row r="1509">
          <cell r="Z1509" t="str">
            <v/>
          </cell>
        </row>
        <row r="1510">
          <cell r="Z1510" t="str">
            <v/>
          </cell>
        </row>
        <row r="1511">
          <cell r="Z1511" t="str">
            <v/>
          </cell>
        </row>
        <row r="1512">
          <cell r="Z1512" t="str">
            <v/>
          </cell>
        </row>
        <row r="1513">
          <cell r="Z1513" t="str">
            <v/>
          </cell>
        </row>
        <row r="1514">
          <cell r="Z1514" t="str">
            <v/>
          </cell>
        </row>
        <row r="1515">
          <cell r="Z1515" t="str">
            <v/>
          </cell>
        </row>
        <row r="1516">
          <cell r="Z1516" t="str">
            <v/>
          </cell>
        </row>
        <row r="1517">
          <cell r="Z1517" t="str">
            <v/>
          </cell>
        </row>
        <row r="1518">
          <cell r="Z1518" t="str">
            <v/>
          </cell>
        </row>
        <row r="1519">
          <cell r="Z1519" t="str">
            <v/>
          </cell>
        </row>
        <row r="1520">
          <cell r="Z1520" t="str">
            <v/>
          </cell>
        </row>
        <row r="1521">
          <cell r="Z1521" t="str">
            <v/>
          </cell>
        </row>
        <row r="1522">
          <cell r="Z1522" t="str">
            <v/>
          </cell>
        </row>
        <row r="1523">
          <cell r="Z1523" t="str">
            <v/>
          </cell>
        </row>
        <row r="1524">
          <cell r="Z1524" t="str">
            <v/>
          </cell>
        </row>
        <row r="1525">
          <cell r="Z1525" t="str">
            <v/>
          </cell>
        </row>
        <row r="1526">
          <cell r="Z1526" t="str">
            <v/>
          </cell>
        </row>
        <row r="1527">
          <cell r="Z1527" t="str">
            <v/>
          </cell>
        </row>
        <row r="1528">
          <cell r="Z1528" t="str">
            <v/>
          </cell>
        </row>
        <row r="1529">
          <cell r="Z1529" t="str">
            <v/>
          </cell>
        </row>
        <row r="1530">
          <cell r="Z1530" t="str">
            <v/>
          </cell>
        </row>
        <row r="1531">
          <cell r="Z1531" t="str">
            <v/>
          </cell>
        </row>
        <row r="1532">
          <cell r="Z1532" t="str">
            <v/>
          </cell>
        </row>
        <row r="1533">
          <cell r="Z1533" t="str">
            <v/>
          </cell>
        </row>
        <row r="1534">
          <cell r="Z1534" t="str">
            <v/>
          </cell>
        </row>
        <row r="1535">
          <cell r="Z1535" t="str">
            <v/>
          </cell>
        </row>
        <row r="1536">
          <cell r="Z1536" t="str">
            <v/>
          </cell>
        </row>
        <row r="1537">
          <cell r="Z1537" t="str">
            <v/>
          </cell>
        </row>
        <row r="1538">
          <cell r="Z1538" t="str">
            <v/>
          </cell>
        </row>
        <row r="1539">
          <cell r="Z1539" t="str">
            <v/>
          </cell>
        </row>
        <row r="1540">
          <cell r="Z1540" t="str">
            <v/>
          </cell>
        </row>
        <row r="1541">
          <cell r="Z1541" t="str">
            <v/>
          </cell>
        </row>
        <row r="1542">
          <cell r="Z1542" t="str">
            <v/>
          </cell>
        </row>
        <row r="1543">
          <cell r="Z1543" t="str">
            <v/>
          </cell>
        </row>
        <row r="1544">
          <cell r="Z1544" t="str">
            <v/>
          </cell>
        </row>
        <row r="1545">
          <cell r="Z1545" t="str">
            <v/>
          </cell>
        </row>
        <row r="1546">
          <cell r="Z1546" t="str">
            <v/>
          </cell>
        </row>
        <row r="1547">
          <cell r="Z1547" t="str">
            <v/>
          </cell>
        </row>
        <row r="1548">
          <cell r="Z1548" t="str">
            <v/>
          </cell>
        </row>
        <row r="1549">
          <cell r="Z1549" t="str">
            <v/>
          </cell>
        </row>
        <row r="1550">
          <cell r="Z1550" t="str">
            <v/>
          </cell>
        </row>
        <row r="1551">
          <cell r="Z1551" t="str">
            <v/>
          </cell>
        </row>
        <row r="1552">
          <cell r="Z1552" t="str">
            <v/>
          </cell>
        </row>
        <row r="1553">
          <cell r="Z1553" t="str">
            <v/>
          </cell>
        </row>
        <row r="1554">
          <cell r="Z1554" t="str">
            <v/>
          </cell>
        </row>
        <row r="1555">
          <cell r="Z1555" t="str">
            <v/>
          </cell>
        </row>
        <row r="1556">
          <cell r="Z1556" t="str">
            <v/>
          </cell>
        </row>
        <row r="1557">
          <cell r="Z1557" t="str">
            <v/>
          </cell>
        </row>
        <row r="1558">
          <cell r="Z1558" t="str">
            <v/>
          </cell>
        </row>
        <row r="1559">
          <cell r="Z1559" t="str">
            <v/>
          </cell>
        </row>
        <row r="1560">
          <cell r="Z1560" t="str">
            <v/>
          </cell>
        </row>
        <row r="1561">
          <cell r="Z1561" t="str">
            <v/>
          </cell>
        </row>
        <row r="1562">
          <cell r="Z1562" t="str">
            <v/>
          </cell>
        </row>
        <row r="1563">
          <cell r="Z1563" t="str">
            <v/>
          </cell>
        </row>
        <row r="1564">
          <cell r="Z1564" t="str">
            <v/>
          </cell>
        </row>
        <row r="1565">
          <cell r="Z1565" t="str">
            <v/>
          </cell>
        </row>
        <row r="1566">
          <cell r="Z1566" t="str">
            <v/>
          </cell>
        </row>
        <row r="1567">
          <cell r="Z1567" t="str">
            <v/>
          </cell>
        </row>
        <row r="1568">
          <cell r="Z1568" t="str">
            <v/>
          </cell>
        </row>
        <row r="1569">
          <cell r="Z1569" t="str">
            <v/>
          </cell>
        </row>
        <row r="1570">
          <cell r="Z1570" t="str">
            <v/>
          </cell>
        </row>
        <row r="1571">
          <cell r="Z1571" t="str">
            <v/>
          </cell>
        </row>
        <row r="1572">
          <cell r="Z1572" t="str">
            <v/>
          </cell>
        </row>
        <row r="1573">
          <cell r="Z1573" t="str">
            <v/>
          </cell>
        </row>
        <row r="1574">
          <cell r="Z1574" t="str">
            <v/>
          </cell>
        </row>
        <row r="1575">
          <cell r="Z1575" t="str">
            <v/>
          </cell>
        </row>
        <row r="1576">
          <cell r="Z1576" t="str">
            <v/>
          </cell>
        </row>
        <row r="1577">
          <cell r="Z1577" t="str">
            <v/>
          </cell>
        </row>
        <row r="1578">
          <cell r="Z1578" t="str">
            <v/>
          </cell>
        </row>
        <row r="1579">
          <cell r="Z1579" t="str">
            <v/>
          </cell>
        </row>
        <row r="1580">
          <cell r="Z1580" t="str">
            <v/>
          </cell>
        </row>
        <row r="1581">
          <cell r="Z1581" t="str">
            <v/>
          </cell>
        </row>
        <row r="1582">
          <cell r="Z1582" t="str">
            <v/>
          </cell>
        </row>
        <row r="1583">
          <cell r="Z1583" t="str">
            <v/>
          </cell>
        </row>
        <row r="1584">
          <cell r="Z1584" t="str">
            <v/>
          </cell>
        </row>
        <row r="1585">
          <cell r="Z1585" t="str">
            <v/>
          </cell>
        </row>
        <row r="1586">
          <cell r="Z1586" t="str">
            <v/>
          </cell>
        </row>
        <row r="1587">
          <cell r="Z1587" t="str">
            <v/>
          </cell>
        </row>
        <row r="1588">
          <cell r="Z1588" t="str">
            <v/>
          </cell>
        </row>
        <row r="1589">
          <cell r="Z1589" t="str">
            <v/>
          </cell>
        </row>
        <row r="1590">
          <cell r="Z1590" t="str">
            <v/>
          </cell>
        </row>
        <row r="1591">
          <cell r="Z1591" t="str">
            <v/>
          </cell>
        </row>
        <row r="1592">
          <cell r="Z1592" t="str">
            <v/>
          </cell>
        </row>
        <row r="1593">
          <cell r="Z1593" t="str">
            <v/>
          </cell>
        </row>
        <row r="1594">
          <cell r="Z1594" t="str">
            <v/>
          </cell>
        </row>
        <row r="1595">
          <cell r="Z1595" t="str">
            <v/>
          </cell>
        </row>
        <row r="1596">
          <cell r="Z1596" t="str">
            <v/>
          </cell>
        </row>
        <row r="1597">
          <cell r="Z1597" t="str">
            <v/>
          </cell>
        </row>
        <row r="1598">
          <cell r="Z1598" t="str">
            <v/>
          </cell>
        </row>
        <row r="1599">
          <cell r="Z1599" t="str">
            <v/>
          </cell>
        </row>
        <row r="1600">
          <cell r="Z1600" t="str">
            <v/>
          </cell>
        </row>
        <row r="1601">
          <cell r="Z1601" t="str">
            <v/>
          </cell>
        </row>
        <row r="1602">
          <cell r="Z1602" t="str">
            <v/>
          </cell>
        </row>
        <row r="1603">
          <cell r="Z1603" t="str">
            <v/>
          </cell>
        </row>
        <row r="1604">
          <cell r="Z1604" t="str">
            <v/>
          </cell>
        </row>
        <row r="1605">
          <cell r="Z1605" t="str">
            <v/>
          </cell>
        </row>
        <row r="1606">
          <cell r="Z1606" t="str">
            <v/>
          </cell>
        </row>
        <row r="1607">
          <cell r="Z1607" t="str">
            <v/>
          </cell>
        </row>
        <row r="1608">
          <cell r="Z1608" t="str">
            <v/>
          </cell>
        </row>
        <row r="1609">
          <cell r="Z1609" t="str">
            <v/>
          </cell>
        </row>
        <row r="1610">
          <cell r="Z1610" t="str">
            <v/>
          </cell>
        </row>
        <row r="1611">
          <cell r="Z1611" t="str">
            <v/>
          </cell>
        </row>
        <row r="1612">
          <cell r="Z1612" t="str">
            <v/>
          </cell>
        </row>
        <row r="1613">
          <cell r="Z1613" t="str">
            <v/>
          </cell>
        </row>
        <row r="1614">
          <cell r="Z1614" t="str">
            <v/>
          </cell>
        </row>
        <row r="1615">
          <cell r="Z1615" t="str">
            <v/>
          </cell>
        </row>
        <row r="1616">
          <cell r="Z1616" t="str">
            <v/>
          </cell>
        </row>
        <row r="1617">
          <cell r="Z1617" t="str">
            <v/>
          </cell>
        </row>
        <row r="1618">
          <cell r="Z1618" t="str">
            <v/>
          </cell>
        </row>
        <row r="1619">
          <cell r="Z1619" t="str">
            <v/>
          </cell>
        </row>
        <row r="1620">
          <cell r="Z1620" t="str">
            <v/>
          </cell>
        </row>
        <row r="1621">
          <cell r="Z1621" t="str">
            <v/>
          </cell>
        </row>
        <row r="1622">
          <cell r="Z1622" t="str">
            <v/>
          </cell>
        </row>
        <row r="1623">
          <cell r="Z1623" t="str">
            <v/>
          </cell>
        </row>
        <row r="1624">
          <cell r="Z1624" t="str">
            <v/>
          </cell>
        </row>
        <row r="1625">
          <cell r="Z1625" t="str">
            <v/>
          </cell>
        </row>
        <row r="1626">
          <cell r="Z1626" t="str">
            <v/>
          </cell>
        </row>
        <row r="1627">
          <cell r="Z1627" t="str">
            <v/>
          </cell>
        </row>
        <row r="1628">
          <cell r="Z1628" t="str">
            <v/>
          </cell>
        </row>
        <row r="1629">
          <cell r="Z1629" t="str">
            <v/>
          </cell>
        </row>
        <row r="1630">
          <cell r="Z1630" t="str">
            <v/>
          </cell>
        </row>
        <row r="1631">
          <cell r="Z1631" t="str">
            <v/>
          </cell>
        </row>
        <row r="1632">
          <cell r="Z1632" t="str">
            <v/>
          </cell>
        </row>
        <row r="1633">
          <cell r="Z1633" t="str">
            <v/>
          </cell>
        </row>
        <row r="1634">
          <cell r="Z1634" t="str">
            <v/>
          </cell>
        </row>
        <row r="1635">
          <cell r="Z1635" t="str">
            <v/>
          </cell>
        </row>
        <row r="1636">
          <cell r="Z1636" t="str">
            <v/>
          </cell>
        </row>
        <row r="1637">
          <cell r="Z1637" t="str">
            <v/>
          </cell>
        </row>
        <row r="1638">
          <cell r="Z1638" t="str">
            <v/>
          </cell>
        </row>
        <row r="1639">
          <cell r="Z1639" t="str">
            <v/>
          </cell>
        </row>
        <row r="1640">
          <cell r="Z1640" t="str">
            <v/>
          </cell>
        </row>
        <row r="1641">
          <cell r="Z1641" t="str">
            <v/>
          </cell>
        </row>
        <row r="1642">
          <cell r="Z1642" t="str">
            <v/>
          </cell>
        </row>
        <row r="1643">
          <cell r="Z1643" t="str">
            <v/>
          </cell>
        </row>
        <row r="1644">
          <cell r="Z1644" t="str">
            <v/>
          </cell>
        </row>
        <row r="1645">
          <cell r="Z1645" t="str">
            <v/>
          </cell>
        </row>
        <row r="1646">
          <cell r="Z1646" t="str">
            <v/>
          </cell>
        </row>
        <row r="1647">
          <cell r="Z1647" t="str">
            <v/>
          </cell>
        </row>
        <row r="1648">
          <cell r="Z1648" t="str">
            <v/>
          </cell>
        </row>
        <row r="1649">
          <cell r="Z1649" t="str">
            <v/>
          </cell>
        </row>
        <row r="1650">
          <cell r="Z1650" t="str">
            <v/>
          </cell>
        </row>
        <row r="1651">
          <cell r="Z1651" t="str">
            <v/>
          </cell>
        </row>
        <row r="1652">
          <cell r="Z1652" t="str">
            <v/>
          </cell>
        </row>
        <row r="1653">
          <cell r="Z1653" t="str">
            <v/>
          </cell>
        </row>
        <row r="1654">
          <cell r="Z1654" t="str">
            <v/>
          </cell>
        </row>
        <row r="1655">
          <cell r="Z1655" t="str">
            <v/>
          </cell>
        </row>
        <row r="1656">
          <cell r="Z1656" t="str">
            <v/>
          </cell>
        </row>
        <row r="1657">
          <cell r="Z1657" t="str">
            <v/>
          </cell>
        </row>
        <row r="1658">
          <cell r="Z1658" t="str">
            <v/>
          </cell>
        </row>
        <row r="1659">
          <cell r="Z1659" t="str">
            <v/>
          </cell>
        </row>
        <row r="1660">
          <cell r="Z1660" t="str">
            <v/>
          </cell>
        </row>
        <row r="1661">
          <cell r="Z1661" t="str">
            <v/>
          </cell>
        </row>
        <row r="1662">
          <cell r="Z1662" t="str">
            <v/>
          </cell>
        </row>
        <row r="1663">
          <cell r="Z1663" t="str">
            <v/>
          </cell>
        </row>
        <row r="1664">
          <cell r="Z1664" t="str">
            <v/>
          </cell>
        </row>
        <row r="1665">
          <cell r="Z1665" t="str">
            <v/>
          </cell>
        </row>
        <row r="1666">
          <cell r="Z1666" t="str">
            <v/>
          </cell>
        </row>
        <row r="1667">
          <cell r="Z1667" t="str">
            <v/>
          </cell>
        </row>
        <row r="1668">
          <cell r="Z1668" t="str">
            <v/>
          </cell>
        </row>
        <row r="1669">
          <cell r="Z1669" t="str">
            <v/>
          </cell>
        </row>
        <row r="1670">
          <cell r="Z1670" t="str">
            <v/>
          </cell>
        </row>
        <row r="1671">
          <cell r="Z1671" t="str">
            <v/>
          </cell>
        </row>
        <row r="1672">
          <cell r="Z1672" t="str">
            <v/>
          </cell>
        </row>
        <row r="1673">
          <cell r="Z1673" t="str">
            <v/>
          </cell>
        </row>
        <row r="1674">
          <cell r="Z1674" t="str">
            <v/>
          </cell>
        </row>
        <row r="1675">
          <cell r="Z1675" t="str">
            <v/>
          </cell>
        </row>
        <row r="1676">
          <cell r="Z1676" t="str">
            <v/>
          </cell>
        </row>
        <row r="1677">
          <cell r="Z1677" t="str">
            <v/>
          </cell>
        </row>
        <row r="1678">
          <cell r="Z1678" t="str">
            <v/>
          </cell>
        </row>
        <row r="1679">
          <cell r="Z1679" t="str">
            <v/>
          </cell>
        </row>
        <row r="1680">
          <cell r="Z1680" t="str">
            <v/>
          </cell>
        </row>
        <row r="1681">
          <cell r="Z1681" t="str">
            <v/>
          </cell>
        </row>
        <row r="1682">
          <cell r="Z1682" t="str">
            <v/>
          </cell>
        </row>
        <row r="1683">
          <cell r="Z1683" t="str">
            <v/>
          </cell>
        </row>
        <row r="1684">
          <cell r="Z1684" t="str">
            <v/>
          </cell>
        </row>
        <row r="1685">
          <cell r="Z1685" t="str">
            <v/>
          </cell>
        </row>
        <row r="1686">
          <cell r="Z1686" t="str">
            <v/>
          </cell>
        </row>
        <row r="1687">
          <cell r="Z1687" t="str">
            <v/>
          </cell>
        </row>
        <row r="1688">
          <cell r="Z1688" t="str">
            <v/>
          </cell>
        </row>
        <row r="1689">
          <cell r="Z1689" t="str">
            <v/>
          </cell>
        </row>
        <row r="1690">
          <cell r="Z1690" t="str">
            <v/>
          </cell>
        </row>
        <row r="1691">
          <cell r="Z1691" t="str">
            <v/>
          </cell>
        </row>
        <row r="1692">
          <cell r="Z1692" t="str">
            <v/>
          </cell>
        </row>
        <row r="1693">
          <cell r="Z1693" t="str">
            <v/>
          </cell>
        </row>
        <row r="1694">
          <cell r="Z1694" t="str">
            <v/>
          </cell>
        </row>
        <row r="1695">
          <cell r="Z1695" t="str">
            <v/>
          </cell>
        </row>
        <row r="1696">
          <cell r="Z1696" t="str">
            <v/>
          </cell>
        </row>
        <row r="1697">
          <cell r="Z1697" t="str">
            <v/>
          </cell>
        </row>
        <row r="1698">
          <cell r="Z1698" t="str">
            <v/>
          </cell>
        </row>
        <row r="1699">
          <cell r="Z1699" t="str">
            <v/>
          </cell>
        </row>
        <row r="1700">
          <cell r="Z1700" t="str">
            <v/>
          </cell>
        </row>
        <row r="1701">
          <cell r="Z1701" t="str">
            <v/>
          </cell>
        </row>
        <row r="1702">
          <cell r="Z1702" t="str">
            <v/>
          </cell>
        </row>
        <row r="1703">
          <cell r="Z1703" t="str">
            <v/>
          </cell>
        </row>
        <row r="1704">
          <cell r="Z1704" t="str">
            <v/>
          </cell>
        </row>
        <row r="1705">
          <cell r="Z1705" t="str">
            <v/>
          </cell>
        </row>
        <row r="1706">
          <cell r="Z1706" t="str">
            <v/>
          </cell>
        </row>
        <row r="1707">
          <cell r="Z1707" t="str">
            <v/>
          </cell>
        </row>
        <row r="1708">
          <cell r="Z1708" t="str">
            <v/>
          </cell>
        </row>
        <row r="1709">
          <cell r="Z1709" t="str">
            <v/>
          </cell>
        </row>
        <row r="1710">
          <cell r="Z1710" t="str">
            <v/>
          </cell>
        </row>
        <row r="1711">
          <cell r="Z1711" t="str">
            <v/>
          </cell>
        </row>
        <row r="1712">
          <cell r="Z1712" t="str">
            <v/>
          </cell>
        </row>
        <row r="1713">
          <cell r="Z1713" t="str">
            <v/>
          </cell>
        </row>
        <row r="1714">
          <cell r="Z1714" t="str">
            <v/>
          </cell>
        </row>
        <row r="1715">
          <cell r="Z1715" t="str">
            <v/>
          </cell>
        </row>
        <row r="1716">
          <cell r="Z1716" t="str">
            <v/>
          </cell>
        </row>
        <row r="1717">
          <cell r="Z1717" t="str">
            <v/>
          </cell>
        </row>
        <row r="1718">
          <cell r="Z1718" t="str">
            <v/>
          </cell>
        </row>
        <row r="1719">
          <cell r="Z1719" t="str">
            <v/>
          </cell>
        </row>
        <row r="1720">
          <cell r="Z1720" t="str">
            <v/>
          </cell>
        </row>
        <row r="1721">
          <cell r="Z1721" t="str">
            <v/>
          </cell>
        </row>
        <row r="1722">
          <cell r="Z1722" t="str">
            <v/>
          </cell>
        </row>
        <row r="1723">
          <cell r="Z1723" t="str">
            <v/>
          </cell>
        </row>
        <row r="1724">
          <cell r="Z1724" t="str">
            <v/>
          </cell>
        </row>
        <row r="1725">
          <cell r="Z1725" t="str">
            <v/>
          </cell>
        </row>
        <row r="1726">
          <cell r="Z1726" t="str">
            <v/>
          </cell>
        </row>
        <row r="1727">
          <cell r="Z1727" t="str">
            <v/>
          </cell>
        </row>
        <row r="1728">
          <cell r="Z1728" t="str">
            <v/>
          </cell>
        </row>
        <row r="1729">
          <cell r="Z1729" t="str">
            <v/>
          </cell>
        </row>
        <row r="1730">
          <cell r="Z1730" t="str">
            <v/>
          </cell>
        </row>
        <row r="1731">
          <cell r="Z1731" t="str">
            <v/>
          </cell>
        </row>
        <row r="1732">
          <cell r="Z1732" t="str">
            <v/>
          </cell>
        </row>
        <row r="1733">
          <cell r="Z1733" t="str">
            <v/>
          </cell>
        </row>
        <row r="1734">
          <cell r="Z1734" t="str">
            <v/>
          </cell>
        </row>
        <row r="1735">
          <cell r="Z1735" t="str">
            <v/>
          </cell>
        </row>
        <row r="1736">
          <cell r="Z1736" t="str">
            <v/>
          </cell>
        </row>
        <row r="1737">
          <cell r="Z1737" t="str">
            <v/>
          </cell>
        </row>
        <row r="1738">
          <cell r="Z1738" t="str">
            <v/>
          </cell>
        </row>
        <row r="1739">
          <cell r="Z1739" t="str">
            <v/>
          </cell>
        </row>
        <row r="1740">
          <cell r="Z1740" t="str">
            <v/>
          </cell>
        </row>
        <row r="1741">
          <cell r="Z1741" t="str">
            <v/>
          </cell>
        </row>
        <row r="1742">
          <cell r="Z1742" t="str">
            <v/>
          </cell>
        </row>
        <row r="1743">
          <cell r="Z1743" t="str">
            <v/>
          </cell>
        </row>
        <row r="1744">
          <cell r="Z1744" t="str">
            <v/>
          </cell>
        </row>
        <row r="1745">
          <cell r="Z1745" t="str">
            <v/>
          </cell>
        </row>
        <row r="1746">
          <cell r="Z1746" t="str">
            <v/>
          </cell>
        </row>
        <row r="1747">
          <cell r="Z1747" t="str">
            <v/>
          </cell>
        </row>
        <row r="1748">
          <cell r="Z1748" t="str">
            <v/>
          </cell>
        </row>
        <row r="1749">
          <cell r="Z1749" t="str">
            <v/>
          </cell>
        </row>
        <row r="1750">
          <cell r="Z1750" t="str">
            <v/>
          </cell>
        </row>
        <row r="1751">
          <cell r="Z1751" t="str">
            <v/>
          </cell>
        </row>
        <row r="1752">
          <cell r="Z1752" t="str">
            <v/>
          </cell>
        </row>
        <row r="1753">
          <cell r="Z1753" t="str">
            <v/>
          </cell>
        </row>
        <row r="1754">
          <cell r="Z1754" t="str">
            <v/>
          </cell>
        </row>
        <row r="1755">
          <cell r="Z1755" t="str">
            <v/>
          </cell>
        </row>
        <row r="1756">
          <cell r="Z1756" t="str">
            <v/>
          </cell>
        </row>
        <row r="1757">
          <cell r="Z1757" t="str">
            <v/>
          </cell>
        </row>
        <row r="1758">
          <cell r="Z1758" t="str">
            <v/>
          </cell>
        </row>
        <row r="1759">
          <cell r="Z1759" t="str">
            <v/>
          </cell>
        </row>
        <row r="1760">
          <cell r="Z1760" t="str">
            <v/>
          </cell>
        </row>
        <row r="1761">
          <cell r="Z1761" t="str">
            <v/>
          </cell>
        </row>
        <row r="1762">
          <cell r="Z1762" t="str">
            <v/>
          </cell>
        </row>
        <row r="1763">
          <cell r="Z1763" t="str">
            <v/>
          </cell>
        </row>
        <row r="1764">
          <cell r="Z1764" t="str">
            <v/>
          </cell>
        </row>
        <row r="1765">
          <cell r="Z1765" t="str">
            <v/>
          </cell>
        </row>
        <row r="1766">
          <cell r="Z1766" t="str">
            <v/>
          </cell>
        </row>
        <row r="1767">
          <cell r="Z1767" t="str">
            <v/>
          </cell>
        </row>
        <row r="1768">
          <cell r="Z1768" t="str">
            <v/>
          </cell>
        </row>
        <row r="1769">
          <cell r="Z1769" t="str">
            <v/>
          </cell>
        </row>
        <row r="1770">
          <cell r="Z1770" t="str">
            <v/>
          </cell>
        </row>
        <row r="1771">
          <cell r="Z1771" t="str">
            <v/>
          </cell>
        </row>
        <row r="1772">
          <cell r="Z1772" t="str">
            <v/>
          </cell>
        </row>
        <row r="1773">
          <cell r="Z1773" t="str">
            <v/>
          </cell>
        </row>
        <row r="1774">
          <cell r="Z1774" t="str">
            <v/>
          </cell>
        </row>
        <row r="1775">
          <cell r="Z1775" t="str">
            <v/>
          </cell>
        </row>
        <row r="1776">
          <cell r="Z1776" t="str">
            <v/>
          </cell>
        </row>
        <row r="1777">
          <cell r="Z1777" t="str">
            <v/>
          </cell>
        </row>
        <row r="1778">
          <cell r="Z1778" t="str">
            <v/>
          </cell>
        </row>
        <row r="1779">
          <cell r="Z1779" t="str">
            <v/>
          </cell>
        </row>
        <row r="1780">
          <cell r="Z1780" t="str">
            <v/>
          </cell>
        </row>
        <row r="1781">
          <cell r="Z1781" t="str">
            <v/>
          </cell>
        </row>
        <row r="1782">
          <cell r="Z1782" t="str">
            <v/>
          </cell>
        </row>
        <row r="1783">
          <cell r="Z1783" t="str">
            <v/>
          </cell>
        </row>
        <row r="1784">
          <cell r="Z1784" t="str">
            <v/>
          </cell>
        </row>
        <row r="1785">
          <cell r="Z1785" t="str">
            <v/>
          </cell>
        </row>
        <row r="1786">
          <cell r="Z1786" t="str">
            <v/>
          </cell>
        </row>
        <row r="1787">
          <cell r="Z1787" t="str">
            <v/>
          </cell>
        </row>
        <row r="1788">
          <cell r="Z1788" t="str">
            <v/>
          </cell>
        </row>
        <row r="1789">
          <cell r="Z1789" t="str">
            <v/>
          </cell>
        </row>
        <row r="1790">
          <cell r="Z1790" t="str">
            <v/>
          </cell>
        </row>
        <row r="1791">
          <cell r="Z1791" t="str">
            <v/>
          </cell>
        </row>
        <row r="1792">
          <cell r="Z1792" t="str">
            <v/>
          </cell>
        </row>
        <row r="1793">
          <cell r="Z1793" t="str">
            <v/>
          </cell>
        </row>
        <row r="1794">
          <cell r="Z1794" t="str">
            <v/>
          </cell>
        </row>
        <row r="1795">
          <cell r="Z1795" t="str">
            <v/>
          </cell>
        </row>
        <row r="1796">
          <cell r="Z1796" t="str">
            <v/>
          </cell>
        </row>
        <row r="1797">
          <cell r="Z1797" t="str">
            <v/>
          </cell>
        </row>
        <row r="1798">
          <cell r="Z1798" t="str">
            <v/>
          </cell>
        </row>
        <row r="1799">
          <cell r="Z1799" t="str">
            <v/>
          </cell>
        </row>
        <row r="1800">
          <cell r="Z1800" t="str">
            <v/>
          </cell>
        </row>
        <row r="1801">
          <cell r="Z1801" t="str">
            <v/>
          </cell>
        </row>
        <row r="1802">
          <cell r="Z1802" t="str">
            <v/>
          </cell>
        </row>
        <row r="1803">
          <cell r="Z1803" t="str">
            <v/>
          </cell>
        </row>
        <row r="1804">
          <cell r="Z1804" t="str">
            <v/>
          </cell>
        </row>
        <row r="1805">
          <cell r="Z1805" t="str">
            <v/>
          </cell>
        </row>
        <row r="1806">
          <cell r="Z1806" t="str">
            <v/>
          </cell>
        </row>
        <row r="1807">
          <cell r="Z1807" t="str">
            <v/>
          </cell>
        </row>
        <row r="1808">
          <cell r="Z1808" t="str">
            <v/>
          </cell>
        </row>
        <row r="1809">
          <cell r="Z1809" t="str">
            <v/>
          </cell>
        </row>
        <row r="1810">
          <cell r="Z1810" t="str">
            <v/>
          </cell>
        </row>
        <row r="1811">
          <cell r="Z1811" t="str">
            <v/>
          </cell>
        </row>
        <row r="1812">
          <cell r="Z1812" t="str">
            <v/>
          </cell>
        </row>
        <row r="1813">
          <cell r="Z1813" t="str">
            <v/>
          </cell>
        </row>
        <row r="1814">
          <cell r="Z1814" t="str">
            <v/>
          </cell>
        </row>
        <row r="1815">
          <cell r="Z1815" t="str">
            <v/>
          </cell>
        </row>
        <row r="1816">
          <cell r="Z1816" t="str">
            <v/>
          </cell>
        </row>
        <row r="1817">
          <cell r="Z1817" t="str">
            <v/>
          </cell>
        </row>
        <row r="1818">
          <cell r="Z1818" t="str">
            <v/>
          </cell>
        </row>
        <row r="1819">
          <cell r="Z1819" t="str">
            <v/>
          </cell>
        </row>
        <row r="1820">
          <cell r="Z1820" t="str">
            <v/>
          </cell>
        </row>
        <row r="1821">
          <cell r="Z1821" t="str">
            <v/>
          </cell>
        </row>
        <row r="1822">
          <cell r="Z1822" t="str">
            <v/>
          </cell>
        </row>
        <row r="1823">
          <cell r="Z1823" t="str">
            <v/>
          </cell>
        </row>
        <row r="1824">
          <cell r="Z1824" t="str">
            <v/>
          </cell>
        </row>
        <row r="1825">
          <cell r="Z1825" t="str">
            <v/>
          </cell>
        </row>
        <row r="1826">
          <cell r="Z1826" t="str">
            <v/>
          </cell>
        </row>
        <row r="1827">
          <cell r="Z1827" t="str">
            <v/>
          </cell>
        </row>
        <row r="1828">
          <cell r="Z1828" t="str">
            <v/>
          </cell>
        </row>
        <row r="1829">
          <cell r="Z1829" t="str">
            <v/>
          </cell>
        </row>
        <row r="1830">
          <cell r="Z1830" t="str">
            <v/>
          </cell>
        </row>
        <row r="1831">
          <cell r="Z1831" t="str">
            <v/>
          </cell>
        </row>
        <row r="1832">
          <cell r="Z1832" t="str">
            <v/>
          </cell>
        </row>
        <row r="1833">
          <cell r="Z1833" t="str">
            <v/>
          </cell>
        </row>
        <row r="1834">
          <cell r="Z1834" t="str">
            <v/>
          </cell>
        </row>
        <row r="1835">
          <cell r="Z1835" t="str">
            <v/>
          </cell>
        </row>
        <row r="1836">
          <cell r="Z1836" t="str">
            <v/>
          </cell>
        </row>
        <row r="1837">
          <cell r="Z1837" t="str">
            <v/>
          </cell>
        </row>
        <row r="1838">
          <cell r="Z1838" t="str">
            <v/>
          </cell>
        </row>
        <row r="1839">
          <cell r="Z1839" t="str">
            <v/>
          </cell>
        </row>
        <row r="1840">
          <cell r="Z1840" t="str">
            <v/>
          </cell>
        </row>
        <row r="1841">
          <cell r="Z1841" t="str">
            <v/>
          </cell>
        </row>
        <row r="1842">
          <cell r="Z1842" t="str">
            <v/>
          </cell>
        </row>
        <row r="1843">
          <cell r="Z1843" t="str">
            <v/>
          </cell>
        </row>
        <row r="1844">
          <cell r="Z1844" t="str">
            <v/>
          </cell>
        </row>
        <row r="1845">
          <cell r="Z1845" t="str">
            <v/>
          </cell>
        </row>
        <row r="1846">
          <cell r="Z1846" t="str">
            <v/>
          </cell>
        </row>
        <row r="1847">
          <cell r="Z1847" t="str">
            <v/>
          </cell>
        </row>
        <row r="1848">
          <cell r="Z1848" t="str">
            <v/>
          </cell>
        </row>
        <row r="1849">
          <cell r="Z1849" t="str">
            <v/>
          </cell>
        </row>
        <row r="1850">
          <cell r="Z1850" t="str">
            <v/>
          </cell>
        </row>
        <row r="1851">
          <cell r="Z1851" t="str">
            <v/>
          </cell>
        </row>
        <row r="1852">
          <cell r="Z1852" t="str">
            <v/>
          </cell>
        </row>
        <row r="1853">
          <cell r="Z1853" t="str">
            <v/>
          </cell>
        </row>
        <row r="1854">
          <cell r="Z1854" t="str">
            <v/>
          </cell>
        </row>
        <row r="1855">
          <cell r="Z1855" t="str">
            <v/>
          </cell>
        </row>
        <row r="1856">
          <cell r="Z1856" t="str">
            <v/>
          </cell>
        </row>
        <row r="1857">
          <cell r="Z1857" t="str">
            <v/>
          </cell>
        </row>
        <row r="1858">
          <cell r="Z1858" t="str">
            <v/>
          </cell>
        </row>
        <row r="1859">
          <cell r="Z1859" t="str">
            <v/>
          </cell>
        </row>
        <row r="1860">
          <cell r="Z1860" t="str">
            <v/>
          </cell>
        </row>
        <row r="1861">
          <cell r="Z1861" t="str">
            <v/>
          </cell>
        </row>
        <row r="1862">
          <cell r="Z1862" t="str">
            <v/>
          </cell>
        </row>
        <row r="1863">
          <cell r="Z1863" t="str">
            <v/>
          </cell>
        </row>
        <row r="1864">
          <cell r="Z1864" t="str">
            <v/>
          </cell>
        </row>
        <row r="1865">
          <cell r="Z1865" t="str">
            <v/>
          </cell>
        </row>
        <row r="1866">
          <cell r="Z1866" t="str">
            <v/>
          </cell>
        </row>
        <row r="1867">
          <cell r="Z1867" t="str">
            <v/>
          </cell>
        </row>
        <row r="1868">
          <cell r="Z1868" t="str">
            <v/>
          </cell>
        </row>
        <row r="1869">
          <cell r="Z1869" t="str">
            <v/>
          </cell>
        </row>
        <row r="1870">
          <cell r="Z1870" t="str">
            <v/>
          </cell>
        </row>
        <row r="1871">
          <cell r="Z1871" t="str">
            <v/>
          </cell>
        </row>
        <row r="1872">
          <cell r="Z1872" t="str">
            <v/>
          </cell>
        </row>
        <row r="1873">
          <cell r="Z1873" t="str">
            <v/>
          </cell>
        </row>
        <row r="1874">
          <cell r="Z1874" t="str">
            <v/>
          </cell>
        </row>
        <row r="1875">
          <cell r="Z1875" t="str">
            <v/>
          </cell>
        </row>
        <row r="1876">
          <cell r="Z1876" t="str">
            <v/>
          </cell>
        </row>
        <row r="1877">
          <cell r="Z1877" t="str">
            <v/>
          </cell>
        </row>
        <row r="1878">
          <cell r="Z1878" t="str">
            <v/>
          </cell>
        </row>
        <row r="1879">
          <cell r="Z1879" t="str">
            <v/>
          </cell>
        </row>
        <row r="1880">
          <cell r="Z1880" t="str">
            <v/>
          </cell>
        </row>
        <row r="1881">
          <cell r="Z1881" t="str">
            <v/>
          </cell>
        </row>
        <row r="1882">
          <cell r="Z1882" t="str">
            <v/>
          </cell>
        </row>
        <row r="1883">
          <cell r="Z1883" t="str">
            <v/>
          </cell>
        </row>
        <row r="1884">
          <cell r="Z1884" t="str">
            <v/>
          </cell>
        </row>
        <row r="1885">
          <cell r="Z1885" t="str">
            <v/>
          </cell>
        </row>
        <row r="1886">
          <cell r="Z1886" t="str">
            <v/>
          </cell>
        </row>
        <row r="1887">
          <cell r="Z1887" t="str">
            <v/>
          </cell>
        </row>
        <row r="1888">
          <cell r="Z1888" t="str">
            <v/>
          </cell>
        </row>
        <row r="1889">
          <cell r="Z1889" t="str">
            <v/>
          </cell>
        </row>
        <row r="1890">
          <cell r="Z1890" t="str">
            <v/>
          </cell>
        </row>
        <row r="1891">
          <cell r="Z1891" t="str">
            <v/>
          </cell>
        </row>
        <row r="1892">
          <cell r="Z1892" t="str">
            <v/>
          </cell>
        </row>
        <row r="1893">
          <cell r="Z1893" t="str">
            <v/>
          </cell>
        </row>
        <row r="1894">
          <cell r="Z1894" t="str">
            <v/>
          </cell>
        </row>
        <row r="1895">
          <cell r="Z1895" t="str">
            <v/>
          </cell>
        </row>
        <row r="1896">
          <cell r="Z1896" t="str">
            <v/>
          </cell>
        </row>
        <row r="1897">
          <cell r="Z1897" t="str">
            <v/>
          </cell>
        </row>
        <row r="1898">
          <cell r="Z1898" t="str">
            <v/>
          </cell>
        </row>
        <row r="1899">
          <cell r="Z1899" t="str">
            <v/>
          </cell>
        </row>
        <row r="1900">
          <cell r="Z1900" t="str">
            <v/>
          </cell>
        </row>
        <row r="1901">
          <cell r="Z1901" t="str">
            <v/>
          </cell>
        </row>
        <row r="1902">
          <cell r="Z1902" t="str">
            <v/>
          </cell>
        </row>
        <row r="1903">
          <cell r="Z1903" t="str">
            <v/>
          </cell>
        </row>
        <row r="1904">
          <cell r="Z1904" t="str">
            <v/>
          </cell>
        </row>
        <row r="1905">
          <cell r="Z1905" t="str">
            <v/>
          </cell>
        </row>
        <row r="1906">
          <cell r="Z1906" t="str">
            <v/>
          </cell>
        </row>
        <row r="1907">
          <cell r="Z1907" t="str">
            <v/>
          </cell>
        </row>
        <row r="1908">
          <cell r="Z1908" t="str">
            <v/>
          </cell>
        </row>
        <row r="1909">
          <cell r="Z1909" t="str">
            <v/>
          </cell>
        </row>
        <row r="1910">
          <cell r="Z1910" t="str">
            <v/>
          </cell>
        </row>
        <row r="1911">
          <cell r="Z1911" t="str">
            <v/>
          </cell>
        </row>
        <row r="1912">
          <cell r="Z1912" t="str">
            <v/>
          </cell>
        </row>
        <row r="1913">
          <cell r="Z1913" t="str">
            <v/>
          </cell>
        </row>
        <row r="1914">
          <cell r="Z1914" t="str">
            <v/>
          </cell>
        </row>
        <row r="1915">
          <cell r="Z1915" t="str">
            <v/>
          </cell>
        </row>
        <row r="1916">
          <cell r="Z1916" t="str">
            <v/>
          </cell>
        </row>
        <row r="1917">
          <cell r="Z1917" t="str">
            <v/>
          </cell>
        </row>
        <row r="1918">
          <cell r="Z1918" t="str">
            <v/>
          </cell>
        </row>
        <row r="1919">
          <cell r="Z1919" t="str">
            <v/>
          </cell>
        </row>
        <row r="1920">
          <cell r="Z1920" t="str">
            <v/>
          </cell>
        </row>
        <row r="1921">
          <cell r="Z1921" t="str">
            <v/>
          </cell>
        </row>
        <row r="1922">
          <cell r="Z1922" t="str">
            <v/>
          </cell>
        </row>
        <row r="1923">
          <cell r="Z1923" t="str">
            <v/>
          </cell>
        </row>
        <row r="1924">
          <cell r="Z1924" t="str">
            <v/>
          </cell>
        </row>
        <row r="1925">
          <cell r="Z1925" t="str">
            <v/>
          </cell>
        </row>
        <row r="1926">
          <cell r="Z1926" t="str">
            <v/>
          </cell>
        </row>
        <row r="1927">
          <cell r="Z1927" t="str">
            <v/>
          </cell>
        </row>
        <row r="1928">
          <cell r="Z1928" t="str">
            <v/>
          </cell>
        </row>
        <row r="1929">
          <cell r="Z1929" t="str">
            <v/>
          </cell>
        </row>
        <row r="1930">
          <cell r="Z1930" t="str">
            <v/>
          </cell>
        </row>
        <row r="1931">
          <cell r="Z1931" t="str">
            <v/>
          </cell>
        </row>
        <row r="1932">
          <cell r="Z1932" t="str">
            <v/>
          </cell>
        </row>
        <row r="1933">
          <cell r="Z1933" t="str">
            <v/>
          </cell>
        </row>
        <row r="1934">
          <cell r="Z1934" t="str">
            <v/>
          </cell>
        </row>
        <row r="1935">
          <cell r="Z1935" t="str">
            <v/>
          </cell>
        </row>
        <row r="1936">
          <cell r="Z1936" t="str">
            <v/>
          </cell>
        </row>
        <row r="1937">
          <cell r="Z1937" t="str">
            <v/>
          </cell>
        </row>
        <row r="1938">
          <cell r="Z1938" t="str">
            <v/>
          </cell>
        </row>
        <row r="1939">
          <cell r="Z1939" t="str">
            <v/>
          </cell>
        </row>
        <row r="1940">
          <cell r="Z1940" t="str">
            <v/>
          </cell>
        </row>
        <row r="1941">
          <cell r="Z1941" t="str">
            <v/>
          </cell>
        </row>
        <row r="1942">
          <cell r="Z1942" t="str">
            <v/>
          </cell>
        </row>
        <row r="1943">
          <cell r="Z1943" t="str">
            <v/>
          </cell>
        </row>
        <row r="1944">
          <cell r="Z1944" t="str">
            <v/>
          </cell>
        </row>
        <row r="1945">
          <cell r="Z1945" t="str">
            <v/>
          </cell>
        </row>
        <row r="1946">
          <cell r="Z1946" t="str">
            <v/>
          </cell>
        </row>
        <row r="1947">
          <cell r="Z1947" t="str">
            <v/>
          </cell>
        </row>
        <row r="1948">
          <cell r="Z1948" t="str">
            <v/>
          </cell>
        </row>
        <row r="1949">
          <cell r="Z1949" t="str">
            <v/>
          </cell>
        </row>
        <row r="1950">
          <cell r="Z1950" t="str">
            <v/>
          </cell>
        </row>
        <row r="1951">
          <cell r="Z1951" t="str">
            <v/>
          </cell>
        </row>
        <row r="1952">
          <cell r="Z1952" t="str">
            <v/>
          </cell>
        </row>
        <row r="1953">
          <cell r="Z1953" t="str">
            <v/>
          </cell>
        </row>
        <row r="1954">
          <cell r="Z1954" t="str">
            <v/>
          </cell>
        </row>
        <row r="1955">
          <cell r="Z1955" t="str">
            <v/>
          </cell>
        </row>
        <row r="1956">
          <cell r="Z1956" t="str">
            <v/>
          </cell>
        </row>
        <row r="1957">
          <cell r="Z1957" t="str">
            <v/>
          </cell>
        </row>
        <row r="1958">
          <cell r="Z1958" t="str">
            <v/>
          </cell>
        </row>
        <row r="1959">
          <cell r="Z1959" t="str">
            <v/>
          </cell>
        </row>
        <row r="1960">
          <cell r="Z1960" t="str">
            <v/>
          </cell>
        </row>
        <row r="1961">
          <cell r="Z1961" t="str">
            <v/>
          </cell>
        </row>
        <row r="1962">
          <cell r="Z1962" t="str">
            <v/>
          </cell>
        </row>
        <row r="1963">
          <cell r="Z1963" t="str">
            <v/>
          </cell>
        </row>
        <row r="1964">
          <cell r="Z1964" t="str">
            <v/>
          </cell>
        </row>
        <row r="1965">
          <cell r="Z1965" t="str">
            <v/>
          </cell>
        </row>
        <row r="1966">
          <cell r="Z1966" t="str">
            <v/>
          </cell>
        </row>
        <row r="1967">
          <cell r="Z1967" t="str">
            <v/>
          </cell>
        </row>
        <row r="1968">
          <cell r="Z1968" t="str">
            <v/>
          </cell>
        </row>
        <row r="1969">
          <cell r="Z1969" t="str">
            <v/>
          </cell>
        </row>
        <row r="1970">
          <cell r="Z1970" t="str">
            <v/>
          </cell>
        </row>
        <row r="1971">
          <cell r="Z1971" t="str">
            <v/>
          </cell>
        </row>
        <row r="1972">
          <cell r="Z1972" t="str">
            <v/>
          </cell>
        </row>
        <row r="1973">
          <cell r="Z1973" t="str">
            <v/>
          </cell>
        </row>
        <row r="1974">
          <cell r="Z1974" t="str">
            <v/>
          </cell>
        </row>
        <row r="1975">
          <cell r="Z1975" t="str">
            <v/>
          </cell>
        </row>
        <row r="1976">
          <cell r="Z1976" t="str">
            <v/>
          </cell>
        </row>
        <row r="1977">
          <cell r="Z1977" t="str">
            <v/>
          </cell>
        </row>
        <row r="1978">
          <cell r="Z1978" t="str">
            <v/>
          </cell>
        </row>
        <row r="1979">
          <cell r="Z1979" t="str">
            <v/>
          </cell>
        </row>
        <row r="1980">
          <cell r="Z1980" t="str">
            <v/>
          </cell>
        </row>
        <row r="1981">
          <cell r="Z1981" t="str">
            <v/>
          </cell>
        </row>
        <row r="1982">
          <cell r="Z1982" t="str">
            <v/>
          </cell>
        </row>
        <row r="1983">
          <cell r="Z1983" t="str">
            <v/>
          </cell>
        </row>
        <row r="1984">
          <cell r="Z1984" t="str">
            <v/>
          </cell>
        </row>
        <row r="1985">
          <cell r="Z1985" t="str">
            <v/>
          </cell>
        </row>
        <row r="1986">
          <cell r="Z1986" t="str">
            <v/>
          </cell>
        </row>
        <row r="1987">
          <cell r="Z1987" t="str">
            <v/>
          </cell>
        </row>
        <row r="1988">
          <cell r="Z1988" t="str">
            <v/>
          </cell>
        </row>
        <row r="1989">
          <cell r="Z1989" t="str">
            <v/>
          </cell>
        </row>
        <row r="1990">
          <cell r="Z1990" t="str">
            <v/>
          </cell>
        </row>
        <row r="1991">
          <cell r="Z1991" t="str">
            <v/>
          </cell>
        </row>
        <row r="1992">
          <cell r="Z1992" t="str">
            <v/>
          </cell>
        </row>
        <row r="1993">
          <cell r="Z1993" t="str">
            <v/>
          </cell>
        </row>
        <row r="1994">
          <cell r="Z1994" t="str">
            <v/>
          </cell>
        </row>
        <row r="1995">
          <cell r="Z1995" t="str">
            <v/>
          </cell>
        </row>
        <row r="1996">
          <cell r="Z1996" t="str">
            <v/>
          </cell>
        </row>
        <row r="1997">
          <cell r="Z1997" t="str">
            <v/>
          </cell>
        </row>
        <row r="1998">
          <cell r="Z1998" t="str">
            <v/>
          </cell>
        </row>
        <row r="1999">
          <cell r="Z1999" t="str">
            <v/>
          </cell>
        </row>
        <row r="2000">
          <cell r="Z2000" t="str">
            <v/>
          </cell>
        </row>
        <row r="2001">
          <cell r="Z2001" t="str">
            <v/>
          </cell>
        </row>
        <row r="2002">
          <cell r="Z2002" t="str">
            <v/>
          </cell>
        </row>
        <row r="2003">
          <cell r="Z2003" t="str">
            <v/>
          </cell>
        </row>
        <row r="2004">
          <cell r="Z2004" t="str">
            <v/>
          </cell>
        </row>
        <row r="2005">
          <cell r="Z2005" t="str">
            <v/>
          </cell>
        </row>
        <row r="2006">
          <cell r="Z2006" t="str">
            <v/>
          </cell>
        </row>
        <row r="2007">
          <cell r="Z2007" t="str">
            <v/>
          </cell>
        </row>
        <row r="2008">
          <cell r="Z2008" t="str">
            <v/>
          </cell>
        </row>
        <row r="2009">
          <cell r="Z2009" t="str">
            <v/>
          </cell>
        </row>
        <row r="2010">
          <cell r="Z2010" t="str">
            <v/>
          </cell>
        </row>
        <row r="2011">
          <cell r="Z2011" t="str">
            <v/>
          </cell>
        </row>
        <row r="2012">
          <cell r="Z2012" t="str">
            <v/>
          </cell>
        </row>
        <row r="2013">
          <cell r="Z2013" t="str">
            <v/>
          </cell>
        </row>
        <row r="2014">
          <cell r="Z2014" t="str">
            <v/>
          </cell>
        </row>
        <row r="2015">
          <cell r="Z2015" t="str">
            <v/>
          </cell>
        </row>
        <row r="2016">
          <cell r="Z2016" t="str">
            <v/>
          </cell>
        </row>
        <row r="2017">
          <cell r="Z2017" t="str">
            <v/>
          </cell>
        </row>
        <row r="2018">
          <cell r="Z2018" t="str">
            <v/>
          </cell>
        </row>
        <row r="2019">
          <cell r="Z2019" t="str">
            <v/>
          </cell>
        </row>
        <row r="2020">
          <cell r="Z2020" t="str">
            <v/>
          </cell>
        </row>
        <row r="2021">
          <cell r="Z2021" t="str">
            <v/>
          </cell>
        </row>
        <row r="2022">
          <cell r="Z2022" t="str">
            <v/>
          </cell>
        </row>
        <row r="2023">
          <cell r="Z2023" t="str">
            <v/>
          </cell>
        </row>
        <row r="2024">
          <cell r="Z2024" t="str">
            <v/>
          </cell>
        </row>
        <row r="2025">
          <cell r="Z2025" t="str">
            <v/>
          </cell>
        </row>
        <row r="2026">
          <cell r="Z2026" t="str">
            <v/>
          </cell>
        </row>
        <row r="2027">
          <cell r="Z2027" t="str">
            <v/>
          </cell>
        </row>
        <row r="2028">
          <cell r="Z2028" t="str">
            <v/>
          </cell>
        </row>
        <row r="2029">
          <cell r="Z2029" t="str">
            <v/>
          </cell>
        </row>
        <row r="2030">
          <cell r="Z2030" t="str">
            <v/>
          </cell>
        </row>
        <row r="2031">
          <cell r="Z2031" t="str">
            <v/>
          </cell>
        </row>
        <row r="2032">
          <cell r="Z2032" t="str">
            <v/>
          </cell>
        </row>
        <row r="2033">
          <cell r="Z2033" t="str">
            <v/>
          </cell>
        </row>
        <row r="2034">
          <cell r="Z2034" t="str">
            <v/>
          </cell>
        </row>
        <row r="2035">
          <cell r="Z2035" t="str">
            <v/>
          </cell>
        </row>
        <row r="2036">
          <cell r="Z2036" t="str">
            <v/>
          </cell>
        </row>
        <row r="2037">
          <cell r="Z2037" t="str">
            <v/>
          </cell>
        </row>
        <row r="2038">
          <cell r="Z2038" t="str">
            <v/>
          </cell>
        </row>
        <row r="2039">
          <cell r="Z2039" t="str">
            <v/>
          </cell>
        </row>
        <row r="2040">
          <cell r="Z2040" t="str">
            <v/>
          </cell>
        </row>
        <row r="2041">
          <cell r="Z2041" t="str">
            <v/>
          </cell>
        </row>
        <row r="2042">
          <cell r="Z2042" t="str">
            <v/>
          </cell>
        </row>
        <row r="2043">
          <cell r="Z2043" t="str">
            <v/>
          </cell>
        </row>
        <row r="2044">
          <cell r="Z2044" t="str">
            <v/>
          </cell>
        </row>
        <row r="2045">
          <cell r="Z2045" t="str">
            <v/>
          </cell>
        </row>
        <row r="2046">
          <cell r="Z2046" t="str">
            <v/>
          </cell>
        </row>
        <row r="2047">
          <cell r="Z2047" t="str">
            <v/>
          </cell>
        </row>
        <row r="2048">
          <cell r="Z2048" t="str">
            <v/>
          </cell>
        </row>
        <row r="2049">
          <cell r="Z2049" t="str">
            <v/>
          </cell>
        </row>
        <row r="2050">
          <cell r="Z2050" t="str">
            <v/>
          </cell>
        </row>
        <row r="2051">
          <cell r="Z2051" t="str">
            <v/>
          </cell>
        </row>
        <row r="2052">
          <cell r="Z2052" t="str">
            <v/>
          </cell>
        </row>
        <row r="2053">
          <cell r="Z2053" t="str">
            <v/>
          </cell>
        </row>
        <row r="2054">
          <cell r="Z2054" t="str">
            <v/>
          </cell>
        </row>
        <row r="2055">
          <cell r="Z2055" t="str">
            <v/>
          </cell>
        </row>
        <row r="2056">
          <cell r="Z2056" t="str">
            <v/>
          </cell>
        </row>
        <row r="2057">
          <cell r="Z2057" t="str">
            <v/>
          </cell>
        </row>
        <row r="2058">
          <cell r="Z2058" t="str">
            <v/>
          </cell>
        </row>
        <row r="2059">
          <cell r="Z2059" t="str">
            <v/>
          </cell>
        </row>
        <row r="2060">
          <cell r="Z2060" t="str">
            <v/>
          </cell>
        </row>
        <row r="2061">
          <cell r="Z2061" t="str">
            <v/>
          </cell>
        </row>
        <row r="2062">
          <cell r="Z2062" t="str">
            <v/>
          </cell>
        </row>
        <row r="2063">
          <cell r="Z2063" t="str">
            <v/>
          </cell>
        </row>
        <row r="2064">
          <cell r="Z2064" t="str">
            <v/>
          </cell>
        </row>
        <row r="2065">
          <cell r="Z2065" t="str">
            <v/>
          </cell>
        </row>
        <row r="2066">
          <cell r="Z2066" t="str">
            <v/>
          </cell>
        </row>
        <row r="2067">
          <cell r="Z2067" t="str">
            <v/>
          </cell>
        </row>
        <row r="2068">
          <cell r="Z2068" t="str">
            <v/>
          </cell>
        </row>
        <row r="2069">
          <cell r="Z2069" t="str">
            <v/>
          </cell>
        </row>
        <row r="2070">
          <cell r="Z2070" t="str">
            <v/>
          </cell>
        </row>
        <row r="2071">
          <cell r="Z2071" t="str">
            <v/>
          </cell>
        </row>
        <row r="2072">
          <cell r="Z2072" t="str">
            <v/>
          </cell>
        </row>
        <row r="2073">
          <cell r="Z2073" t="str">
            <v/>
          </cell>
        </row>
        <row r="2074">
          <cell r="Z2074" t="str">
            <v/>
          </cell>
        </row>
        <row r="2075">
          <cell r="Z2075" t="str">
            <v/>
          </cell>
        </row>
        <row r="2076">
          <cell r="Z2076" t="str">
            <v/>
          </cell>
        </row>
        <row r="2077">
          <cell r="Z2077" t="str">
            <v/>
          </cell>
        </row>
        <row r="2078">
          <cell r="Z2078" t="str">
            <v/>
          </cell>
        </row>
        <row r="2079">
          <cell r="Z2079" t="str">
            <v/>
          </cell>
        </row>
        <row r="2080">
          <cell r="Z2080" t="str">
            <v/>
          </cell>
        </row>
        <row r="2081">
          <cell r="Z2081" t="str">
            <v/>
          </cell>
        </row>
        <row r="2082">
          <cell r="Z2082" t="str">
            <v/>
          </cell>
        </row>
        <row r="2083">
          <cell r="Z2083" t="str">
            <v/>
          </cell>
        </row>
        <row r="2084">
          <cell r="Z2084" t="str">
            <v/>
          </cell>
        </row>
        <row r="2085">
          <cell r="Z2085" t="str">
            <v/>
          </cell>
        </row>
        <row r="2086">
          <cell r="Z2086" t="str">
            <v/>
          </cell>
        </row>
        <row r="2087">
          <cell r="Z2087" t="str">
            <v/>
          </cell>
        </row>
        <row r="2088">
          <cell r="Z2088" t="str">
            <v/>
          </cell>
        </row>
        <row r="2089">
          <cell r="Z2089" t="str">
            <v/>
          </cell>
        </row>
        <row r="2090">
          <cell r="Z2090" t="str">
            <v/>
          </cell>
        </row>
        <row r="2091">
          <cell r="Z2091" t="str">
            <v/>
          </cell>
        </row>
        <row r="2092">
          <cell r="Z2092" t="str">
            <v/>
          </cell>
        </row>
        <row r="2093">
          <cell r="Z2093" t="str">
            <v/>
          </cell>
        </row>
        <row r="2094">
          <cell r="Z2094" t="str">
            <v/>
          </cell>
        </row>
        <row r="2095">
          <cell r="Z2095" t="str">
            <v/>
          </cell>
        </row>
        <row r="2096">
          <cell r="Z2096" t="str">
            <v/>
          </cell>
        </row>
        <row r="2097">
          <cell r="Z2097" t="str">
            <v/>
          </cell>
        </row>
        <row r="2098">
          <cell r="Z2098" t="str">
            <v/>
          </cell>
        </row>
        <row r="2099">
          <cell r="Z2099" t="str">
            <v/>
          </cell>
        </row>
        <row r="2100">
          <cell r="Z2100" t="str">
            <v/>
          </cell>
        </row>
        <row r="2101">
          <cell r="Z2101" t="str">
            <v/>
          </cell>
        </row>
        <row r="2102">
          <cell r="Z2102" t="str">
            <v/>
          </cell>
        </row>
        <row r="2103">
          <cell r="Z2103" t="str">
            <v/>
          </cell>
        </row>
        <row r="2104">
          <cell r="Z2104" t="str">
            <v/>
          </cell>
        </row>
        <row r="2105">
          <cell r="Z2105" t="str">
            <v/>
          </cell>
        </row>
        <row r="2106">
          <cell r="Z2106" t="str">
            <v/>
          </cell>
        </row>
        <row r="2107">
          <cell r="Z2107" t="str">
            <v/>
          </cell>
        </row>
        <row r="2108">
          <cell r="Z2108" t="str">
            <v/>
          </cell>
        </row>
        <row r="2109">
          <cell r="Z2109" t="str">
            <v/>
          </cell>
        </row>
        <row r="2110">
          <cell r="Z2110" t="str">
            <v/>
          </cell>
        </row>
        <row r="2111">
          <cell r="Z2111" t="str">
            <v/>
          </cell>
        </row>
        <row r="2112">
          <cell r="Z2112" t="str">
            <v/>
          </cell>
        </row>
        <row r="2113">
          <cell r="Z2113" t="str">
            <v/>
          </cell>
        </row>
        <row r="2114">
          <cell r="Z2114" t="str">
            <v/>
          </cell>
        </row>
        <row r="2115">
          <cell r="Z2115" t="str">
            <v/>
          </cell>
        </row>
        <row r="2116">
          <cell r="Z2116" t="str">
            <v/>
          </cell>
        </row>
        <row r="2117">
          <cell r="Z2117" t="str">
            <v/>
          </cell>
        </row>
        <row r="2118">
          <cell r="Z2118" t="str">
            <v/>
          </cell>
        </row>
        <row r="2119">
          <cell r="Z2119" t="str">
            <v/>
          </cell>
        </row>
        <row r="2120">
          <cell r="Z2120" t="str">
            <v/>
          </cell>
        </row>
        <row r="2121">
          <cell r="Z2121" t="str">
            <v/>
          </cell>
        </row>
        <row r="2122">
          <cell r="Z2122" t="str">
            <v/>
          </cell>
        </row>
        <row r="2123">
          <cell r="Z2123" t="str">
            <v/>
          </cell>
        </row>
        <row r="2124">
          <cell r="Z2124" t="str">
            <v/>
          </cell>
        </row>
        <row r="2125">
          <cell r="Z2125" t="str">
            <v/>
          </cell>
        </row>
        <row r="2126">
          <cell r="Z2126" t="str">
            <v/>
          </cell>
        </row>
        <row r="2127">
          <cell r="Z2127" t="str">
            <v/>
          </cell>
        </row>
        <row r="2128">
          <cell r="Z2128" t="str">
            <v/>
          </cell>
        </row>
        <row r="2129">
          <cell r="Z2129" t="str">
            <v/>
          </cell>
        </row>
        <row r="2130">
          <cell r="Z2130" t="str">
            <v/>
          </cell>
        </row>
        <row r="2131">
          <cell r="Z2131" t="str">
            <v/>
          </cell>
        </row>
        <row r="2132">
          <cell r="Z2132" t="str">
            <v/>
          </cell>
        </row>
        <row r="2133">
          <cell r="Z2133" t="str">
            <v/>
          </cell>
        </row>
        <row r="2134">
          <cell r="Z2134" t="str">
            <v/>
          </cell>
        </row>
        <row r="2135">
          <cell r="Z2135" t="str">
            <v/>
          </cell>
        </row>
        <row r="2136">
          <cell r="Z2136" t="str">
            <v/>
          </cell>
        </row>
        <row r="2137">
          <cell r="Z2137" t="str">
            <v/>
          </cell>
        </row>
        <row r="2138">
          <cell r="Z2138" t="str">
            <v/>
          </cell>
        </row>
        <row r="2139">
          <cell r="Z2139" t="str">
            <v/>
          </cell>
        </row>
        <row r="2140">
          <cell r="Z2140" t="str">
            <v/>
          </cell>
        </row>
        <row r="2141">
          <cell r="Z2141" t="str">
            <v/>
          </cell>
        </row>
        <row r="2142">
          <cell r="Z2142" t="str">
            <v/>
          </cell>
        </row>
        <row r="2143">
          <cell r="Z2143" t="str">
            <v/>
          </cell>
        </row>
        <row r="2144">
          <cell r="Z2144" t="str">
            <v/>
          </cell>
        </row>
        <row r="2145">
          <cell r="Z2145" t="str">
            <v/>
          </cell>
        </row>
        <row r="2146">
          <cell r="Z2146" t="str">
            <v/>
          </cell>
        </row>
        <row r="2147">
          <cell r="Z2147" t="str">
            <v/>
          </cell>
        </row>
        <row r="2148">
          <cell r="Z2148" t="str">
            <v/>
          </cell>
        </row>
        <row r="2149">
          <cell r="Z2149" t="str">
            <v/>
          </cell>
        </row>
        <row r="2150">
          <cell r="Z2150" t="str">
            <v/>
          </cell>
        </row>
        <row r="2151">
          <cell r="Z2151" t="str">
            <v/>
          </cell>
        </row>
        <row r="2152">
          <cell r="Z2152" t="str">
            <v/>
          </cell>
        </row>
        <row r="2153">
          <cell r="Z2153" t="str">
            <v/>
          </cell>
        </row>
        <row r="2154">
          <cell r="Z2154" t="str">
            <v/>
          </cell>
        </row>
        <row r="2155">
          <cell r="Z2155" t="str">
            <v/>
          </cell>
        </row>
        <row r="2156">
          <cell r="Z2156" t="str">
            <v/>
          </cell>
        </row>
        <row r="2157">
          <cell r="Z2157" t="str">
            <v/>
          </cell>
        </row>
        <row r="2158">
          <cell r="Z2158" t="str">
            <v/>
          </cell>
        </row>
        <row r="2159">
          <cell r="Z2159" t="str">
            <v/>
          </cell>
        </row>
        <row r="2160">
          <cell r="Z2160" t="str">
            <v/>
          </cell>
        </row>
        <row r="2161">
          <cell r="Z2161" t="str">
            <v/>
          </cell>
        </row>
        <row r="2162">
          <cell r="Z2162" t="str">
            <v/>
          </cell>
        </row>
        <row r="2163">
          <cell r="Z2163" t="str">
            <v/>
          </cell>
        </row>
        <row r="2164">
          <cell r="Z2164" t="str">
            <v/>
          </cell>
        </row>
        <row r="2165">
          <cell r="Z2165" t="str">
            <v/>
          </cell>
        </row>
        <row r="2166">
          <cell r="Z2166" t="str">
            <v/>
          </cell>
        </row>
        <row r="2167">
          <cell r="Z2167" t="str">
            <v/>
          </cell>
        </row>
        <row r="2168">
          <cell r="Z2168" t="str">
            <v/>
          </cell>
        </row>
        <row r="2169">
          <cell r="Z2169" t="str">
            <v/>
          </cell>
        </row>
        <row r="2170">
          <cell r="Z2170" t="str">
            <v/>
          </cell>
        </row>
        <row r="2171">
          <cell r="Z2171" t="str">
            <v/>
          </cell>
        </row>
        <row r="2172">
          <cell r="Z2172" t="str">
            <v/>
          </cell>
        </row>
        <row r="2173">
          <cell r="Z2173" t="str">
            <v/>
          </cell>
        </row>
        <row r="2174">
          <cell r="Z2174" t="str">
            <v/>
          </cell>
        </row>
        <row r="2175">
          <cell r="Z2175" t="str">
            <v/>
          </cell>
        </row>
        <row r="2176">
          <cell r="Z2176" t="str">
            <v/>
          </cell>
        </row>
        <row r="2177">
          <cell r="Z2177" t="str">
            <v/>
          </cell>
        </row>
        <row r="2178">
          <cell r="Z2178" t="str">
            <v/>
          </cell>
        </row>
        <row r="2179">
          <cell r="Z2179" t="str">
            <v/>
          </cell>
        </row>
        <row r="2180">
          <cell r="Z2180" t="str">
            <v/>
          </cell>
        </row>
        <row r="2181">
          <cell r="Z2181" t="str">
            <v/>
          </cell>
        </row>
        <row r="2182">
          <cell r="Z2182" t="str">
            <v/>
          </cell>
        </row>
        <row r="2183">
          <cell r="Z2183" t="str">
            <v/>
          </cell>
        </row>
        <row r="2184">
          <cell r="Z2184" t="str">
            <v/>
          </cell>
        </row>
        <row r="2185">
          <cell r="Z2185" t="str">
            <v/>
          </cell>
        </row>
        <row r="2186">
          <cell r="Z2186" t="str">
            <v/>
          </cell>
        </row>
        <row r="2187">
          <cell r="Z2187" t="str">
            <v/>
          </cell>
        </row>
        <row r="2188">
          <cell r="Z2188" t="str">
            <v/>
          </cell>
        </row>
        <row r="2189">
          <cell r="Z2189" t="str">
            <v/>
          </cell>
        </row>
        <row r="2190">
          <cell r="Z2190" t="str">
            <v/>
          </cell>
        </row>
        <row r="2191">
          <cell r="Z2191" t="str">
            <v/>
          </cell>
        </row>
        <row r="2192">
          <cell r="Z2192" t="str">
            <v/>
          </cell>
        </row>
        <row r="2193">
          <cell r="Z2193" t="str">
            <v/>
          </cell>
        </row>
        <row r="2194">
          <cell r="Z2194" t="str">
            <v/>
          </cell>
        </row>
        <row r="2195">
          <cell r="Z2195" t="str">
            <v/>
          </cell>
        </row>
        <row r="2196">
          <cell r="Z2196" t="str">
            <v/>
          </cell>
        </row>
        <row r="2197">
          <cell r="Z2197" t="str">
            <v/>
          </cell>
        </row>
        <row r="2198">
          <cell r="Z2198" t="str">
            <v/>
          </cell>
        </row>
        <row r="2199">
          <cell r="Z2199" t="str">
            <v/>
          </cell>
        </row>
        <row r="2200">
          <cell r="Z2200" t="str">
            <v/>
          </cell>
        </row>
        <row r="2201">
          <cell r="Z2201" t="str">
            <v/>
          </cell>
        </row>
        <row r="2202">
          <cell r="Z2202" t="str">
            <v/>
          </cell>
        </row>
        <row r="2203">
          <cell r="Z2203" t="str">
            <v/>
          </cell>
        </row>
        <row r="2204">
          <cell r="Z2204" t="str">
            <v/>
          </cell>
        </row>
        <row r="2205">
          <cell r="Z2205" t="str">
            <v/>
          </cell>
        </row>
        <row r="2206">
          <cell r="Z2206" t="str">
            <v/>
          </cell>
        </row>
        <row r="2207">
          <cell r="Z2207" t="str">
            <v/>
          </cell>
        </row>
        <row r="2208">
          <cell r="Z2208" t="str">
            <v/>
          </cell>
        </row>
        <row r="2209">
          <cell r="Z2209" t="str">
            <v/>
          </cell>
        </row>
        <row r="2210">
          <cell r="Z2210" t="str">
            <v/>
          </cell>
        </row>
        <row r="2211">
          <cell r="Z2211" t="str">
            <v/>
          </cell>
        </row>
        <row r="2212">
          <cell r="Z2212" t="str">
            <v/>
          </cell>
        </row>
        <row r="2213">
          <cell r="Z2213" t="str">
            <v/>
          </cell>
        </row>
        <row r="2214">
          <cell r="Z2214" t="str">
            <v/>
          </cell>
        </row>
        <row r="2215">
          <cell r="Z2215" t="str">
            <v/>
          </cell>
        </row>
        <row r="2216">
          <cell r="Z2216" t="str">
            <v/>
          </cell>
        </row>
        <row r="2217">
          <cell r="Z2217" t="str">
            <v/>
          </cell>
        </row>
        <row r="2218">
          <cell r="Z2218" t="str">
            <v/>
          </cell>
        </row>
        <row r="2219">
          <cell r="Z2219" t="str">
            <v/>
          </cell>
        </row>
        <row r="2220">
          <cell r="Z2220" t="str">
            <v/>
          </cell>
        </row>
        <row r="2221">
          <cell r="Z2221" t="str">
            <v/>
          </cell>
        </row>
        <row r="2222">
          <cell r="Z2222" t="str">
            <v/>
          </cell>
        </row>
        <row r="2223">
          <cell r="Z2223" t="str">
            <v/>
          </cell>
        </row>
        <row r="2224">
          <cell r="Z2224" t="str">
            <v/>
          </cell>
        </row>
        <row r="2225">
          <cell r="Z2225" t="str">
            <v/>
          </cell>
        </row>
        <row r="2226">
          <cell r="Z2226" t="str">
            <v/>
          </cell>
        </row>
        <row r="2227">
          <cell r="Z2227" t="str">
            <v/>
          </cell>
        </row>
        <row r="2228">
          <cell r="Z2228" t="str">
            <v/>
          </cell>
        </row>
        <row r="2229">
          <cell r="Z2229" t="str">
            <v/>
          </cell>
        </row>
        <row r="2230">
          <cell r="Z2230" t="str">
            <v/>
          </cell>
        </row>
        <row r="2231">
          <cell r="Z2231" t="str">
            <v/>
          </cell>
        </row>
        <row r="2232">
          <cell r="Z2232" t="str">
            <v/>
          </cell>
        </row>
        <row r="2233">
          <cell r="Z2233" t="str">
            <v/>
          </cell>
        </row>
        <row r="2234">
          <cell r="Z2234" t="str">
            <v/>
          </cell>
        </row>
        <row r="2235">
          <cell r="Z2235" t="str">
            <v/>
          </cell>
        </row>
        <row r="2236">
          <cell r="Z2236" t="str">
            <v/>
          </cell>
        </row>
        <row r="2237">
          <cell r="Z2237" t="str">
            <v/>
          </cell>
        </row>
        <row r="2238">
          <cell r="Z2238" t="str">
            <v/>
          </cell>
        </row>
        <row r="2239">
          <cell r="Z2239" t="str">
            <v/>
          </cell>
        </row>
        <row r="2240">
          <cell r="Z2240" t="str">
            <v/>
          </cell>
        </row>
        <row r="2241">
          <cell r="Z2241" t="str">
            <v/>
          </cell>
        </row>
        <row r="2242">
          <cell r="Z2242" t="str">
            <v/>
          </cell>
        </row>
        <row r="2243">
          <cell r="Z2243" t="str">
            <v/>
          </cell>
        </row>
        <row r="2244">
          <cell r="Z2244" t="str">
            <v/>
          </cell>
        </row>
        <row r="2245">
          <cell r="Z2245" t="str">
            <v/>
          </cell>
        </row>
        <row r="2246">
          <cell r="Z2246" t="str">
            <v/>
          </cell>
        </row>
        <row r="2247">
          <cell r="Z2247" t="str">
            <v/>
          </cell>
        </row>
        <row r="2248">
          <cell r="Z2248" t="str">
            <v/>
          </cell>
        </row>
        <row r="2249">
          <cell r="Z2249" t="str">
            <v/>
          </cell>
        </row>
        <row r="2250">
          <cell r="Z2250" t="str">
            <v/>
          </cell>
        </row>
        <row r="2251">
          <cell r="Z2251" t="str">
            <v/>
          </cell>
        </row>
        <row r="2252">
          <cell r="Z2252" t="str">
            <v/>
          </cell>
        </row>
        <row r="2253">
          <cell r="Z2253" t="str">
            <v/>
          </cell>
        </row>
        <row r="2254">
          <cell r="Z2254" t="str">
            <v/>
          </cell>
        </row>
        <row r="2255">
          <cell r="Z2255" t="str">
            <v/>
          </cell>
        </row>
        <row r="2256">
          <cell r="Z2256" t="str">
            <v/>
          </cell>
        </row>
        <row r="2257">
          <cell r="Z2257" t="str">
            <v/>
          </cell>
        </row>
        <row r="2258">
          <cell r="Z2258" t="str">
            <v/>
          </cell>
        </row>
        <row r="2259">
          <cell r="Z2259" t="str">
            <v/>
          </cell>
        </row>
        <row r="2260">
          <cell r="Z2260" t="str">
            <v/>
          </cell>
        </row>
        <row r="2261">
          <cell r="Z2261" t="str">
            <v/>
          </cell>
        </row>
        <row r="2262">
          <cell r="Z2262" t="str">
            <v/>
          </cell>
        </row>
        <row r="2263">
          <cell r="Z2263" t="str">
            <v/>
          </cell>
        </row>
        <row r="2264">
          <cell r="Z2264" t="str">
            <v/>
          </cell>
        </row>
        <row r="2265">
          <cell r="Z2265" t="str">
            <v/>
          </cell>
        </row>
        <row r="2266">
          <cell r="Z2266" t="str">
            <v/>
          </cell>
        </row>
        <row r="2267">
          <cell r="Z2267" t="str">
            <v/>
          </cell>
        </row>
        <row r="2268">
          <cell r="Z2268" t="str">
            <v/>
          </cell>
        </row>
        <row r="2269">
          <cell r="Z2269" t="str">
            <v/>
          </cell>
        </row>
        <row r="2270">
          <cell r="Z2270" t="str">
            <v/>
          </cell>
        </row>
        <row r="2271">
          <cell r="Z2271" t="str">
            <v/>
          </cell>
        </row>
        <row r="2272">
          <cell r="Z2272" t="str">
            <v/>
          </cell>
        </row>
        <row r="2273">
          <cell r="Z2273" t="str">
            <v/>
          </cell>
        </row>
        <row r="2274">
          <cell r="Z2274" t="str">
            <v/>
          </cell>
        </row>
        <row r="2275">
          <cell r="Z2275" t="str">
            <v/>
          </cell>
        </row>
        <row r="2276">
          <cell r="Z2276" t="str">
            <v/>
          </cell>
        </row>
        <row r="2277">
          <cell r="Z2277" t="str">
            <v/>
          </cell>
        </row>
        <row r="2278">
          <cell r="Z2278" t="str">
            <v/>
          </cell>
        </row>
        <row r="2279">
          <cell r="Z2279" t="str">
            <v/>
          </cell>
        </row>
        <row r="2280">
          <cell r="Z2280" t="str">
            <v/>
          </cell>
        </row>
        <row r="2281">
          <cell r="Z2281" t="str">
            <v/>
          </cell>
        </row>
        <row r="2282">
          <cell r="Z2282" t="str">
            <v/>
          </cell>
        </row>
        <row r="2283">
          <cell r="Z2283" t="str">
            <v/>
          </cell>
        </row>
        <row r="2284">
          <cell r="Z2284" t="str">
            <v/>
          </cell>
        </row>
        <row r="2285">
          <cell r="Z2285" t="str">
            <v/>
          </cell>
        </row>
        <row r="2286">
          <cell r="Z2286" t="str">
            <v/>
          </cell>
        </row>
        <row r="2287">
          <cell r="Z2287" t="str">
            <v/>
          </cell>
        </row>
        <row r="2288">
          <cell r="Z2288" t="str">
            <v/>
          </cell>
        </row>
        <row r="2289">
          <cell r="Z2289" t="str">
            <v/>
          </cell>
        </row>
        <row r="2290">
          <cell r="Z2290" t="str">
            <v/>
          </cell>
        </row>
        <row r="2291">
          <cell r="Z2291" t="str">
            <v/>
          </cell>
        </row>
        <row r="2292">
          <cell r="Z2292" t="str">
            <v/>
          </cell>
        </row>
        <row r="2293">
          <cell r="Z2293" t="str">
            <v/>
          </cell>
        </row>
        <row r="2294">
          <cell r="Z2294" t="str">
            <v/>
          </cell>
        </row>
        <row r="2295">
          <cell r="Z2295" t="str">
            <v/>
          </cell>
        </row>
        <row r="2296">
          <cell r="Z2296" t="str">
            <v/>
          </cell>
        </row>
        <row r="2297">
          <cell r="Z2297" t="str">
            <v/>
          </cell>
        </row>
        <row r="2298">
          <cell r="Z2298" t="str">
            <v/>
          </cell>
        </row>
        <row r="2299">
          <cell r="Z2299" t="str">
            <v/>
          </cell>
        </row>
        <row r="2300">
          <cell r="Z2300" t="str">
            <v/>
          </cell>
        </row>
        <row r="2301">
          <cell r="Z2301" t="str">
            <v/>
          </cell>
        </row>
        <row r="2302">
          <cell r="Z2302" t="str">
            <v/>
          </cell>
        </row>
        <row r="2303">
          <cell r="Z2303" t="str">
            <v/>
          </cell>
        </row>
        <row r="2304">
          <cell r="Z2304" t="str">
            <v/>
          </cell>
        </row>
        <row r="2305">
          <cell r="Z2305" t="str">
            <v/>
          </cell>
        </row>
        <row r="2306">
          <cell r="Z2306" t="str">
            <v/>
          </cell>
        </row>
        <row r="2307">
          <cell r="Z2307" t="str">
            <v/>
          </cell>
        </row>
        <row r="2308">
          <cell r="Z2308" t="str">
            <v/>
          </cell>
        </row>
        <row r="2309">
          <cell r="Z2309" t="str">
            <v/>
          </cell>
        </row>
        <row r="2310">
          <cell r="Z2310" t="str">
            <v/>
          </cell>
        </row>
        <row r="2311">
          <cell r="Z2311" t="str">
            <v/>
          </cell>
        </row>
        <row r="2312">
          <cell r="Z2312" t="str">
            <v/>
          </cell>
        </row>
        <row r="2313">
          <cell r="Z2313" t="str">
            <v/>
          </cell>
        </row>
        <row r="2314">
          <cell r="Z2314" t="str">
            <v/>
          </cell>
        </row>
        <row r="2315">
          <cell r="Z2315" t="str">
            <v/>
          </cell>
        </row>
        <row r="2316">
          <cell r="Z2316" t="str">
            <v/>
          </cell>
        </row>
        <row r="2317">
          <cell r="Z2317" t="str">
            <v/>
          </cell>
        </row>
        <row r="2318">
          <cell r="Z2318" t="str">
            <v/>
          </cell>
        </row>
        <row r="2319">
          <cell r="Z2319" t="str">
            <v/>
          </cell>
        </row>
        <row r="2320">
          <cell r="Z2320" t="str">
            <v/>
          </cell>
        </row>
        <row r="2321">
          <cell r="Z2321" t="str">
            <v/>
          </cell>
        </row>
        <row r="2322">
          <cell r="Z2322" t="str">
            <v/>
          </cell>
        </row>
        <row r="2323">
          <cell r="Z2323" t="str">
            <v/>
          </cell>
        </row>
        <row r="2324">
          <cell r="Z2324" t="str">
            <v/>
          </cell>
        </row>
        <row r="2325">
          <cell r="Z2325" t="str">
            <v/>
          </cell>
        </row>
        <row r="2326">
          <cell r="Z2326" t="str">
            <v/>
          </cell>
        </row>
        <row r="2327">
          <cell r="Z2327" t="str">
            <v/>
          </cell>
        </row>
        <row r="2328">
          <cell r="Z2328" t="str">
            <v/>
          </cell>
        </row>
        <row r="2329">
          <cell r="Z2329" t="str">
            <v/>
          </cell>
        </row>
        <row r="2330">
          <cell r="Z2330" t="str">
            <v/>
          </cell>
        </row>
        <row r="2331">
          <cell r="Z2331" t="str">
            <v/>
          </cell>
        </row>
        <row r="2332">
          <cell r="Z2332" t="str">
            <v/>
          </cell>
        </row>
        <row r="2333">
          <cell r="Z2333" t="str">
            <v/>
          </cell>
        </row>
        <row r="2334">
          <cell r="Z2334" t="str">
            <v/>
          </cell>
        </row>
        <row r="2335">
          <cell r="Z2335" t="str">
            <v/>
          </cell>
        </row>
        <row r="2336">
          <cell r="Z2336" t="str">
            <v/>
          </cell>
        </row>
        <row r="2337">
          <cell r="Z2337" t="str">
            <v/>
          </cell>
        </row>
        <row r="2338">
          <cell r="Z2338" t="str">
            <v/>
          </cell>
        </row>
        <row r="2339">
          <cell r="Z2339" t="str">
            <v/>
          </cell>
        </row>
        <row r="2340">
          <cell r="Z2340" t="str">
            <v/>
          </cell>
        </row>
        <row r="2341">
          <cell r="Z2341" t="str">
            <v/>
          </cell>
        </row>
        <row r="2342">
          <cell r="Z2342" t="str">
            <v/>
          </cell>
        </row>
        <row r="2343">
          <cell r="Z2343" t="str">
            <v/>
          </cell>
        </row>
        <row r="2344">
          <cell r="Z2344" t="str">
            <v/>
          </cell>
        </row>
        <row r="2345">
          <cell r="Z2345" t="str">
            <v/>
          </cell>
        </row>
        <row r="2346">
          <cell r="Z2346" t="str">
            <v/>
          </cell>
        </row>
        <row r="2347">
          <cell r="Z2347" t="str">
            <v/>
          </cell>
        </row>
        <row r="2348">
          <cell r="Z2348" t="str">
            <v/>
          </cell>
        </row>
        <row r="2349">
          <cell r="Z2349" t="str">
            <v/>
          </cell>
        </row>
        <row r="2350">
          <cell r="Z2350" t="str">
            <v/>
          </cell>
        </row>
        <row r="2351">
          <cell r="Z2351" t="str">
            <v/>
          </cell>
        </row>
        <row r="2352">
          <cell r="Z2352" t="str">
            <v/>
          </cell>
        </row>
        <row r="2353">
          <cell r="Z2353" t="str">
            <v/>
          </cell>
        </row>
        <row r="2354">
          <cell r="Z2354" t="str">
            <v/>
          </cell>
        </row>
        <row r="2355">
          <cell r="Z2355" t="str">
            <v/>
          </cell>
        </row>
        <row r="2356">
          <cell r="Z2356" t="str">
            <v/>
          </cell>
        </row>
        <row r="2357">
          <cell r="Z2357" t="str">
            <v/>
          </cell>
        </row>
        <row r="2358">
          <cell r="Z2358" t="str">
            <v/>
          </cell>
        </row>
        <row r="2359">
          <cell r="Z2359" t="str">
            <v/>
          </cell>
        </row>
        <row r="2360">
          <cell r="Z2360" t="str">
            <v/>
          </cell>
        </row>
        <row r="2361">
          <cell r="Z2361" t="str">
            <v/>
          </cell>
        </row>
        <row r="2362">
          <cell r="Z2362" t="str">
            <v/>
          </cell>
        </row>
        <row r="2363">
          <cell r="Z2363" t="str">
            <v/>
          </cell>
        </row>
        <row r="2364">
          <cell r="Z2364" t="str">
            <v/>
          </cell>
        </row>
        <row r="2365">
          <cell r="Z2365" t="str">
            <v/>
          </cell>
        </row>
        <row r="2366">
          <cell r="Z2366" t="str">
            <v/>
          </cell>
        </row>
        <row r="2367">
          <cell r="Z2367" t="str">
            <v/>
          </cell>
        </row>
        <row r="2368">
          <cell r="Z2368" t="str">
            <v/>
          </cell>
        </row>
        <row r="2369">
          <cell r="Z2369" t="str">
            <v/>
          </cell>
        </row>
        <row r="2370">
          <cell r="Z2370" t="str">
            <v/>
          </cell>
        </row>
        <row r="2371">
          <cell r="Z2371" t="str">
            <v/>
          </cell>
        </row>
        <row r="2372">
          <cell r="Z2372" t="str">
            <v/>
          </cell>
        </row>
        <row r="2373">
          <cell r="Z2373" t="str">
            <v/>
          </cell>
        </row>
        <row r="2374">
          <cell r="Z2374" t="str">
            <v/>
          </cell>
        </row>
        <row r="2375">
          <cell r="Z2375" t="str">
            <v/>
          </cell>
        </row>
        <row r="2376">
          <cell r="Z2376" t="str">
            <v/>
          </cell>
        </row>
        <row r="2377">
          <cell r="Z2377" t="str">
            <v/>
          </cell>
        </row>
        <row r="2378">
          <cell r="Z2378" t="str">
            <v/>
          </cell>
        </row>
        <row r="2379">
          <cell r="Z2379" t="str">
            <v/>
          </cell>
        </row>
        <row r="2380">
          <cell r="Z2380" t="str">
            <v/>
          </cell>
        </row>
        <row r="2381">
          <cell r="Z2381" t="str">
            <v/>
          </cell>
        </row>
        <row r="2382">
          <cell r="Z2382" t="str">
            <v/>
          </cell>
        </row>
        <row r="2383">
          <cell r="Z2383" t="str">
            <v/>
          </cell>
        </row>
        <row r="2384">
          <cell r="Z2384" t="str">
            <v/>
          </cell>
        </row>
        <row r="2385">
          <cell r="Z2385" t="str">
            <v/>
          </cell>
        </row>
        <row r="2386">
          <cell r="Z2386" t="str">
            <v/>
          </cell>
        </row>
        <row r="2387">
          <cell r="Z2387" t="str">
            <v/>
          </cell>
        </row>
        <row r="2388">
          <cell r="Z2388" t="str">
            <v/>
          </cell>
        </row>
        <row r="2389">
          <cell r="Z2389" t="str">
            <v/>
          </cell>
        </row>
        <row r="2390">
          <cell r="Z2390" t="str">
            <v/>
          </cell>
        </row>
        <row r="2391">
          <cell r="Z2391" t="str">
            <v/>
          </cell>
        </row>
        <row r="2392">
          <cell r="Z2392" t="str">
            <v/>
          </cell>
        </row>
        <row r="2393">
          <cell r="Z2393" t="str">
            <v/>
          </cell>
        </row>
        <row r="2394">
          <cell r="Z2394" t="str">
            <v/>
          </cell>
        </row>
        <row r="2395">
          <cell r="Z2395" t="str">
            <v/>
          </cell>
        </row>
        <row r="2396">
          <cell r="Z2396" t="str">
            <v/>
          </cell>
        </row>
        <row r="2397">
          <cell r="Z2397" t="str">
            <v/>
          </cell>
        </row>
        <row r="2398">
          <cell r="Z2398" t="str">
            <v/>
          </cell>
        </row>
        <row r="2399">
          <cell r="Z2399" t="str">
            <v/>
          </cell>
        </row>
        <row r="2400">
          <cell r="Z2400" t="str">
            <v/>
          </cell>
        </row>
        <row r="2401">
          <cell r="Z2401" t="str">
            <v/>
          </cell>
        </row>
        <row r="2402">
          <cell r="Z2402" t="str">
            <v/>
          </cell>
        </row>
        <row r="2403">
          <cell r="Z2403" t="str">
            <v/>
          </cell>
        </row>
        <row r="2404">
          <cell r="Z2404" t="str">
            <v/>
          </cell>
        </row>
        <row r="2405">
          <cell r="Z2405" t="str">
            <v/>
          </cell>
        </row>
        <row r="2406">
          <cell r="Z2406" t="str">
            <v/>
          </cell>
        </row>
        <row r="2407">
          <cell r="Z2407" t="str">
            <v/>
          </cell>
        </row>
        <row r="2408">
          <cell r="Z2408" t="str">
            <v/>
          </cell>
        </row>
        <row r="2409">
          <cell r="Z2409" t="str">
            <v/>
          </cell>
        </row>
        <row r="2410">
          <cell r="Z2410" t="str">
            <v/>
          </cell>
        </row>
        <row r="2411">
          <cell r="Z2411" t="str">
            <v/>
          </cell>
        </row>
        <row r="2412">
          <cell r="Z2412" t="str">
            <v/>
          </cell>
        </row>
        <row r="2413">
          <cell r="Z2413" t="str">
            <v/>
          </cell>
        </row>
        <row r="2414">
          <cell r="Z2414" t="str">
            <v/>
          </cell>
        </row>
        <row r="2415">
          <cell r="Z2415" t="str">
            <v/>
          </cell>
        </row>
        <row r="2416">
          <cell r="Z2416" t="str">
            <v/>
          </cell>
        </row>
        <row r="2417">
          <cell r="Z2417" t="str">
            <v/>
          </cell>
        </row>
        <row r="2418">
          <cell r="Z2418" t="str">
            <v/>
          </cell>
        </row>
        <row r="2419">
          <cell r="Z2419" t="str">
            <v/>
          </cell>
        </row>
        <row r="2420">
          <cell r="Z2420" t="str">
            <v/>
          </cell>
        </row>
        <row r="2421">
          <cell r="Z2421" t="str">
            <v/>
          </cell>
        </row>
        <row r="2422">
          <cell r="Z2422" t="str">
            <v/>
          </cell>
        </row>
        <row r="2423">
          <cell r="Z2423" t="str">
            <v/>
          </cell>
        </row>
        <row r="2424">
          <cell r="Z2424" t="str">
            <v/>
          </cell>
        </row>
        <row r="2425">
          <cell r="Z2425" t="str">
            <v/>
          </cell>
        </row>
        <row r="2426">
          <cell r="Z2426" t="str">
            <v/>
          </cell>
        </row>
        <row r="2427">
          <cell r="Z2427" t="str">
            <v/>
          </cell>
        </row>
        <row r="2428">
          <cell r="Z2428" t="str">
            <v/>
          </cell>
        </row>
        <row r="2429">
          <cell r="Z2429" t="str">
            <v/>
          </cell>
        </row>
        <row r="2430">
          <cell r="Z2430" t="str">
            <v/>
          </cell>
        </row>
        <row r="2431">
          <cell r="Z2431" t="str">
            <v/>
          </cell>
        </row>
        <row r="2432">
          <cell r="Z2432" t="str">
            <v/>
          </cell>
        </row>
        <row r="2433">
          <cell r="Z2433" t="str">
            <v/>
          </cell>
        </row>
        <row r="2434">
          <cell r="Z2434" t="str">
            <v/>
          </cell>
        </row>
        <row r="2435">
          <cell r="Z2435" t="str">
            <v/>
          </cell>
        </row>
        <row r="2436">
          <cell r="Z2436" t="str">
            <v/>
          </cell>
        </row>
        <row r="2437">
          <cell r="Z2437" t="str">
            <v/>
          </cell>
        </row>
        <row r="2438">
          <cell r="Z2438" t="str">
            <v/>
          </cell>
        </row>
        <row r="2439">
          <cell r="Z2439" t="str">
            <v/>
          </cell>
        </row>
        <row r="2440">
          <cell r="Z2440" t="str">
            <v/>
          </cell>
        </row>
        <row r="2441">
          <cell r="Z2441" t="str">
            <v/>
          </cell>
        </row>
        <row r="2442">
          <cell r="Z2442" t="str">
            <v/>
          </cell>
        </row>
        <row r="2443">
          <cell r="Z2443" t="str">
            <v/>
          </cell>
        </row>
        <row r="2444">
          <cell r="Z2444" t="str">
            <v/>
          </cell>
        </row>
        <row r="2445">
          <cell r="Z2445" t="str">
            <v/>
          </cell>
        </row>
        <row r="2446">
          <cell r="Z2446" t="str">
            <v/>
          </cell>
        </row>
        <row r="2447">
          <cell r="Z2447" t="str">
            <v/>
          </cell>
        </row>
        <row r="2448">
          <cell r="Z2448" t="str">
            <v/>
          </cell>
        </row>
        <row r="2449">
          <cell r="Z2449" t="str">
            <v/>
          </cell>
        </row>
        <row r="2450">
          <cell r="Z2450" t="str">
            <v/>
          </cell>
        </row>
        <row r="2451">
          <cell r="Z2451" t="str">
            <v/>
          </cell>
        </row>
        <row r="2452">
          <cell r="Z2452" t="str">
            <v/>
          </cell>
        </row>
        <row r="2453">
          <cell r="Z2453" t="str">
            <v/>
          </cell>
        </row>
        <row r="2454">
          <cell r="Z2454" t="str">
            <v/>
          </cell>
        </row>
        <row r="2455">
          <cell r="Z2455" t="str">
            <v/>
          </cell>
        </row>
        <row r="2456">
          <cell r="Z2456" t="str">
            <v/>
          </cell>
        </row>
        <row r="2457">
          <cell r="Z2457" t="str">
            <v/>
          </cell>
        </row>
        <row r="2458">
          <cell r="Z2458" t="str">
            <v/>
          </cell>
        </row>
        <row r="2459">
          <cell r="Z2459" t="str">
            <v/>
          </cell>
        </row>
        <row r="2460">
          <cell r="Z2460" t="str">
            <v/>
          </cell>
        </row>
        <row r="2461">
          <cell r="Z2461" t="str">
            <v/>
          </cell>
        </row>
        <row r="2462">
          <cell r="Z2462" t="str">
            <v/>
          </cell>
        </row>
        <row r="2463">
          <cell r="Z2463" t="str">
            <v/>
          </cell>
        </row>
        <row r="2464">
          <cell r="Z2464" t="str">
            <v/>
          </cell>
        </row>
        <row r="2465">
          <cell r="Z2465" t="str">
            <v/>
          </cell>
        </row>
        <row r="2466">
          <cell r="Z2466" t="str">
            <v/>
          </cell>
        </row>
        <row r="2467">
          <cell r="Z2467" t="str">
            <v/>
          </cell>
        </row>
        <row r="2468">
          <cell r="Z2468" t="str">
            <v/>
          </cell>
        </row>
        <row r="2469">
          <cell r="Z2469" t="str">
            <v/>
          </cell>
        </row>
        <row r="2470">
          <cell r="Z2470" t="str">
            <v/>
          </cell>
        </row>
        <row r="2471">
          <cell r="Z2471" t="str">
            <v/>
          </cell>
        </row>
        <row r="2472">
          <cell r="Z2472" t="str">
            <v/>
          </cell>
        </row>
        <row r="2473">
          <cell r="Z2473" t="str">
            <v/>
          </cell>
        </row>
        <row r="2474">
          <cell r="Z2474" t="str">
            <v/>
          </cell>
        </row>
        <row r="2475">
          <cell r="Z2475" t="str">
            <v/>
          </cell>
        </row>
        <row r="2476">
          <cell r="Z2476" t="str">
            <v/>
          </cell>
        </row>
        <row r="2477">
          <cell r="Z2477" t="str">
            <v/>
          </cell>
        </row>
        <row r="2478">
          <cell r="Z2478" t="str">
            <v/>
          </cell>
        </row>
        <row r="2479">
          <cell r="Z2479" t="str">
            <v/>
          </cell>
        </row>
        <row r="2480">
          <cell r="Z2480" t="str">
            <v/>
          </cell>
        </row>
        <row r="2481">
          <cell r="Z2481" t="str">
            <v/>
          </cell>
        </row>
        <row r="2482">
          <cell r="Z2482" t="str">
            <v/>
          </cell>
        </row>
        <row r="2483">
          <cell r="Z2483" t="str">
            <v/>
          </cell>
        </row>
        <row r="2484">
          <cell r="Z2484" t="str">
            <v/>
          </cell>
        </row>
        <row r="2485">
          <cell r="Z2485" t="str">
            <v/>
          </cell>
        </row>
        <row r="2486">
          <cell r="Z2486" t="str">
            <v/>
          </cell>
        </row>
        <row r="2487">
          <cell r="Z2487" t="str">
            <v/>
          </cell>
        </row>
        <row r="2488">
          <cell r="Z2488" t="str">
            <v/>
          </cell>
        </row>
        <row r="2489">
          <cell r="Z2489" t="str">
            <v/>
          </cell>
        </row>
        <row r="2490">
          <cell r="Z2490" t="str">
            <v/>
          </cell>
        </row>
        <row r="2491">
          <cell r="Z2491" t="str">
            <v/>
          </cell>
        </row>
        <row r="2492">
          <cell r="Z2492" t="str">
            <v/>
          </cell>
        </row>
        <row r="2493">
          <cell r="Z2493" t="str">
            <v/>
          </cell>
        </row>
        <row r="2494">
          <cell r="Z2494" t="str">
            <v/>
          </cell>
        </row>
        <row r="2495">
          <cell r="Z2495" t="str">
            <v/>
          </cell>
        </row>
        <row r="2496">
          <cell r="Z2496" t="str">
            <v/>
          </cell>
        </row>
        <row r="2497">
          <cell r="Z2497" t="str">
            <v/>
          </cell>
        </row>
        <row r="2498">
          <cell r="Z2498" t="str">
            <v/>
          </cell>
        </row>
        <row r="2499">
          <cell r="Z2499" t="str">
            <v/>
          </cell>
        </row>
        <row r="2500">
          <cell r="Z2500" t="str">
            <v/>
          </cell>
        </row>
        <row r="2501">
          <cell r="Z2501" t="str">
            <v/>
          </cell>
        </row>
        <row r="2502">
          <cell r="Z2502" t="str">
            <v/>
          </cell>
        </row>
        <row r="2503">
          <cell r="Z2503" t="str">
            <v/>
          </cell>
        </row>
        <row r="2504">
          <cell r="Z2504" t="str">
            <v/>
          </cell>
        </row>
        <row r="2505">
          <cell r="Z2505" t="str">
            <v/>
          </cell>
        </row>
        <row r="2506">
          <cell r="Z2506" t="str">
            <v/>
          </cell>
        </row>
        <row r="2507">
          <cell r="Z2507" t="str">
            <v/>
          </cell>
        </row>
        <row r="2508">
          <cell r="Z2508" t="str">
            <v/>
          </cell>
        </row>
        <row r="2509">
          <cell r="Z2509" t="str">
            <v/>
          </cell>
        </row>
        <row r="2510">
          <cell r="Z2510" t="str">
            <v/>
          </cell>
        </row>
        <row r="2511">
          <cell r="Z2511" t="str">
            <v/>
          </cell>
        </row>
        <row r="2512">
          <cell r="Z2512" t="str">
            <v/>
          </cell>
        </row>
        <row r="2513">
          <cell r="Z2513" t="str">
            <v/>
          </cell>
        </row>
        <row r="2514">
          <cell r="Z2514" t="str">
            <v/>
          </cell>
        </row>
        <row r="2515">
          <cell r="Z2515" t="str">
            <v/>
          </cell>
        </row>
        <row r="2516">
          <cell r="Z2516" t="str">
            <v/>
          </cell>
        </row>
        <row r="2517">
          <cell r="Z2517" t="str">
            <v/>
          </cell>
        </row>
        <row r="2518">
          <cell r="Z2518" t="str">
            <v/>
          </cell>
        </row>
        <row r="2519">
          <cell r="Z2519" t="str">
            <v/>
          </cell>
        </row>
        <row r="2520">
          <cell r="Z2520" t="str">
            <v/>
          </cell>
        </row>
        <row r="2521">
          <cell r="Z2521" t="str">
            <v/>
          </cell>
        </row>
        <row r="2522">
          <cell r="Z2522" t="str">
            <v/>
          </cell>
        </row>
        <row r="2523">
          <cell r="Z2523" t="str">
            <v/>
          </cell>
        </row>
        <row r="2524">
          <cell r="Z2524" t="str">
            <v/>
          </cell>
        </row>
        <row r="2525">
          <cell r="Z2525" t="str">
            <v/>
          </cell>
        </row>
        <row r="2526">
          <cell r="Z2526" t="str">
            <v/>
          </cell>
        </row>
        <row r="2527">
          <cell r="Z2527" t="str">
            <v/>
          </cell>
        </row>
        <row r="2528">
          <cell r="Z2528" t="str">
            <v/>
          </cell>
        </row>
        <row r="2529">
          <cell r="Z2529" t="str">
            <v/>
          </cell>
        </row>
        <row r="2530">
          <cell r="Z2530" t="str">
            <v/>
          </cell>
        </row>
        <row r="2531">
          <cell r="Z2531" t="str">
            <v/>
          </cell>
        </row>
        <row r="2532">
          <cell r="Z2532" t="str">
            <v/>
          </cell>
        </row>
        <row r="2533">
          <cell r="Z2533" t="str">
            <v/>
          </cell>
        </row>
        <row r="2534">
          <cell r="Z2534" t="str">
            <v/>
          </cell>
        </row>
        <row r="2535">
          <cell r="Z2535" t="str">
            <v/>
          </cell>
        </row>
        <row r="2536">
          <cell r="Z2536" t="str">
            <v/>
          </cell>
        </row>
        <row r="2537">
          <cell r="Z2537" t="str">
            <v/>
          </cell>
        </row>
        <row r="2538">
          <cell r="Z2538" t="str">
            <v/>
          </cell>
        </row>
        <row r="2539">
          <cell r="Z2539" t="str">
            <v/>
          </cell>
        </row>
        <row r="2540">
          <cell r="Z2540" t="str">
            <v/>
          </cell>
        </row>
        <row r="2541">
          <cell r="Z2541" t="str">
            <v/>
          </cell>
        </row>
        <row r="2542">
          <cell r="Z2542" t="str">
            <v/>
          </cell>
        </row>
        <row r="2543">
          <cell r="Z2543" t="str">
            <v/>
          </cell>
        </row>
        <row r="2544">
          <cell r="Z2544" t="str">
            <v/>
          </cell>
        </row>
        <row r="2545">
          <cell r="Z2545" t="str">
            <v/>
          </cell>
        </row>
        <row r="2546">
          <cell r="Z2546" t="str">
            <v/>
          </cell>
        </row>
        <row r="2547">
          <cell r="Z2547" t="str">
            <v/>
          </cell>
        </row>
        <row r="2548">
          <cell r="Z2548" t="str">
            <v/>
          </cell>
        </row>
        <row r="2549">
          <cell r="Z2549" t="str">
            <v/>
          </cell>
        </row>
        <row r="2550">
          <cell r="Z2550" t="str">
            <v/>
          </cell>
        </row>
        <row r="2551">
          <cell r="Z2551" t="str">
            <v/>
          </cell>
        </row>
        <row r="2552">
          <cell r="Z2552" t="str">
            <v/>
          </cell>
        </row>
        <row r="2553">
          <cell r="Z2553" t="str">
            <v/>
          </cell>
        </row>
        <row r="2554">
          <cell r="Z2554" t="str">
            <v/>
          </cell>
        </row>
        <row r="2555">
          <cell r="Z2555" t="str">
            <v/>
          </cell>
        </row>
        <row r="2556">
          <cell r="Z2556" t="str">
            <v/>
          </cell>
        </row>
        <row r="2557">
          <cell r="Z2557" t="str">
            <v/>
          </cell>
        </row>
        <row r="2558">
          <cell r="Z2558" t="str">
            <v/>
          </cell>
        </row>
        <row r="2559">
          <cell r="Z2559" t="str">
            <v/>
          </cell>
        </row>
        <row r="2560">
          <cell r="Z2560" t="str">
            <v/>
          </cell>
        </row>
        <row r="2561">
          <cell r="Z2561" t="str">
            <v/>
          </cell>
        </row>
        <row r="2562">
          <cell r="Z2562" t="str">
            <v/>
          </cell>
        </row>
        <row r="2563">
          <cell r="Z2563" t="str">
            <v/>
          </cell>
        </row>
        <row r="2564">
          <cell r="Z2564" t="str">
            <v/>
          </cell>
        </row>
        <row r="2565">
          <cell r="Z2565" t="str">
            <v/>
          </cell>
        </row>
        <row r="2566">
          <cell r="Z2566" t="str">
            <v/>
          </cell>
        </row>
        <row r="2567">
          <cell r="Z2567" t="str">
            <v/>
          </cell>
        </row>
        <row r="2568">
          <cell r="Z2568" t="str">
            <v/>
          </cell>
        </row>
        <row r="2569">
          <cell r="Z2569" t="str">
            <v/>
          </cell>
        </row>
        <row r="2570">
          <cell r="Z2570" t="str">
            <v/>
          </cell>
        </row>
        <row r="2571">
          <cell r="Z2571" t="str">
            <v/>
          </cell>
        </row>
        <row r="2572">
          <cell r="Z2572" t="str">
            <v/>
          </cell>
        </row>
        <row r="2573">
          <cell r="Z2573" t="str">
            <v/>
          </cell>
        </row>
        <row r="2574">
          <cell r="Z2574" t="str">
            <v/>
          </cell>
        </row>
        <row r="2575">
          <cell r="Z2575" t="str">
            <v/>
          </cell>
        </row>
        <row r="2576">
          <cell r="Z2576" t="str">
            <v/>
          </cell>
        </row>
        <row r="2577">
          <cell r="Z2577" t="str">
            <v/>
          </cell>
        </row>
        <row r="2578">
          <cell r="Z2578" t="str">
            <v/>
          </cell>
        </row>
        <row r="2579">
          <cell r="Z2579" t="str">
            <v/>
          </cell>
        </row>
        <row r="2580">
          <cell r="Z2580" t="str">
            <v/>
          </cell>
        </row>
        <row r="2581">
          <cell r="Z2581" t="str">
            <v/>
          </cell>
        </row>
        <row r="2582">
          <cell r="Z2582" t="str">
            <v/>
          </cell>
        </row>
        <row r="2583">
          <cell r="Z2583" t="str">
            <v/>
          </cell>
        </row>
        <row r="2584">
          <cell r="Z2584" t="str">
            <v/>
          </cell>
        </row>
        <row r="2585">
          <cell r="Z2585" t="str">
            <v/>
          </cell>
        </row>
        <row r="2586">
          <cell r="Z2586" t="str">
            <v/>
          </cell>
        </row>
        <row r="2587">
          <cell r="Z2587" t="str">
            <v/>
          </cell>
        </row>
        <row r="2588">
          <cell r="Z2588" t="str">
            <v/>
          </cell>
        </row>
        <row r="2589">
          <cell r="Z2589" t="str">
            <v/>
          </cell>
        </row>
        <row r="2590">
          <cell r="Z2590" t="str">
            <v/>
          </cell>
        </row>
        <row r="2591">
          <cell r="Z2591" t="str">
            <v/>
          </cell>
        </row>
        <row r="2592">
          <cell r="Z2592" t="str">
            <v/>
          </cell>
        </row>
        <row r="2593">
          <cell r="Z2593" t="str">
            <v/>
          </cell>
        </row>
        <row r="2594">
          <cell r="Z2594" t="str">
            <v/>
          </cell>
        </row>
        <row r="2595">
          <cell r="Z2595" t="str">
            <v/>
          </cell>
        </row>
        <row r="2596">
          <cell r="Z2596" t="str">
            <v/>
          </cell>
        </row>
        <row r="2597">
          <cell r="Z2597" t="str">
            <v/>
          </cell>
        </row>
        <row r="2598">
          <cell r="Z2598" t="str">
            <v/>
          </cell>
        </row>
        <row r="2599">
          <cell r="Z2599" t="str">
            <v/>
          </cell>
        </row>
        <row r="2600">
          <cell r="Z2600" t="str">
            <v/>
          </cell>
        </row>
        <row r="2601">
          <cell r="Z2601" t="str">
            <v/>
          </cell>
        </row>
        <row r="2602">
          <cell r="Z2602" t="str">
            <v/>
          </cell>
        </row>
        <row r="2603">
          <cell r="Z2603" t="str">
            <v/>
          </cell>
        </row>
        <row r="2604">
          <cell r="Z2604" t="str">
            <v/>
          </cell>
        </row>
        <row r="2605">
          <cell r="Z2605" t="str">
            <v/>
          </cell>
        </row>
        <row r="2606">
          <cell r="Z2606" t="str">
            <v/>
          </cell>
        </row>
        <row r="2607">
          <cell r="Z2607" t="str">
            <v/>
          </cell>
        </row>
        <row r="2608">
          <cell r="Z2608" t="str">
            <v/>
          </cell>
        </row>
        <row r="2609">
          <cell r="Z2609" t="str">
            <v/>
          </cell>
        </row>
        <row r="2610">
          <cell r="Z2610" t="str">
            <v/>
          </cell>
        </row>
        <row r="2611">
          <cell r="Z2611" t="str">
            <v/>
          </cell>
        </row>
        <row r="2612">
          <cell r="Z2612" t="str">
            <v/>
          </cell>
        </row>
        <row r="2613">
          <cell r="Z2613" t="str">
            <v/>
          </cell>
        </row>
        <row r="2614">
          <cell r="Z2614" t="str">
            <v/>
          </cell>
        </row>
        <row r="2615">
          <cell r="Z2615" t="str">
            <v/>
          </cell>
        </row>
        <row r="2616">
          <cell r="Z2616" t="str">
            <v/>
          </cell>
        </row>
        <row r="2617">
          <cell r="Z2617" t="str">
            <v/>
          </cell>
        </row>
        <row r="2618">
          <cell r="Z2618" t="str">
            <v/>
          </cell>
        </row>
        <row r="2619">
          <cell r="Z2619" t="str">
            <v/>
          </cell>
        </row>
        <row r="2620">
          <cell r="Z2620" t="str">
            <v/>
          </cell>
        </row>
        <row r="2621">
          <cell r="Z2621" t="str">
            <v/>
          </cell>
        </row>
        <row r="2622">
          <cell r="Z2622" t="str">
            <v/>
          </cell>
        </row>
        <row r="2623">
          <cell r="Z2623" t="str">
            <v/>
          </cell>
        </row>
        <row r="2624">
          <cell r="Z2624" t="str">
            <v/>
          </cell>
        </row>
        <row r="2625">
          <cell r="Z2625" t="str">
            <v/>
          </cell>
        </row>
        <row r="2626">
          <cell r="Z2626" t="str">
            <v/>
          </cell>
        </row>
        <row r="2627">
          <cell r="Z2627" t="str">
            <v/>
          </cell>
        </row>
        <row r="2628">
          <cell r="Z2628" t="str">
            <v/>
          </cell>
        </row>
        <row r="2629">
          <cell r="Z2629" t="str">
            <v/>
          </cell>
        </row>
        <row r="2630">
          <cell r="Z2630" t="str">
            <v/>
          </cell>
        </row>
        <row r="2631">
          <cell r="Z2631" t="str">
            <v/>
          </cell>
        </row>
        <row r="2632">
          <cell r="Z2632" t="str">
            <v/>
          </cell>
        </row>
        <row r="2633">
          <cell r="Z2633" t="str">
            <v/>
          </cell>
        </row>
        <row r="2634">
          <cell r="Z2634" t="str">
            <v/>
          </cell>
        </row>
        <row r="2635">
          <cell r="Z2635" t="str">
            <v/>
          </cell>
        </row>
        <row r="2636">
          <cell r="Z2636" t="str">
            <v/>
          </cell>
        </row>
        <row r="2637">
          <cell r="Z2637" t="str">
            <v/>
          </cell>
        </row>
        <row r="2638">
          <cell r="Z2638" t="str">
            <v/>
          </cell>
        </row>
        <row r="2639">
          <cell r="Z2639" t="str">
            <v/>
          </cell>
        </row>
        <row r="2640">
          <cell r="Z2640" t="str">
            <v/>
          </cell>
        </row>
        <row r="2641">
          <cell r="Z2641" t="str">
            <v/>
          </cell>
        </row>
        <row r="2642">
          <cell r="Z2642" t="str">
            <v/>
          </cell>
        </row>
        <row r="2643">
          <cell r="Z2643" t="str">
            <v/>
          </cell>
        </row>
        <row r="2644">
          <cell r="Z2644" t="str">
            <v/>
          </cell>
        </row>
        <row r="2645">
          <cell r="Z2645" t="str">
            <v/>
          </cell>
        </row>
        <row r="2646">
          <cell r="Z2646" t="str">
            <v/>
          </cell>
        </row>
        <row r="2647">
          <cell r="Z2647" t="str">
            <v/>
          </cell>
        </row>
        <row r="2648">
          <cell r="Z2648" t="str">
            <v/>
          </cell>
        </row>
        <row r="2649">
          <cell r="Z2649" t="str">
            <v/>
          </cell>
        </row>
        <row r="2650">
          <cell r="Z2650" t="str">
            <v/>
          </cell>
        </row>
        <row r="2651">
          <cell r="Z2651" t="str">
            <v/>
          </cell>
        </row>
        <row r="2652">
          <cell r="Z2652" t="str">
            <v/>
          </cell>
        </row>
        <row r="2653">
          <cell r="Z2653" t="str">
            <v/>
          </cell>
        </row>
        <row r="2654">
          <cell r="Z2654" t="str">
            <v/>
          </cell>
        </row>
        <row r="2655">
          <cell r="Z2655" t="str">
            <v/>
          </cell>
        </row>
        <row r="2656">
          <cell r="Z2656" t="str">
            <v/>
          </cell>
        </row>
        <row r="2657">
          <cell r="Z2657" t="str">
            <v/>
          </cell>
        </row>
        <row r="2658">
          <cell r="Z2658" t="str">
            <v/>
          </cell>
        </row>
        <row r="2659">
          <cell r="Z2659" t="str">
            <v/>
          </cell>
        </row>
        <row r="2660">
          <cell r="Z2660" t="str">
            <v/>
          </cell>
        </row>
        <row r="2661">
          <cell r="Z2661" t="str">
            <v/>
          </cell>
        </row>
        <row r="2662">
          <cell r="Z2662" t="str">
            <v/>
          </cell>
        </row>
        <row r="2663">
          <cell r="Z2663" t="str">
            <v/>
          </cell>
        </row>
        <row r="2664">
          <cell r="Z2664" t="str">
            <v/>
          </cell>
        </row>
        <row r="2665">
          <cell r="Z2665" t="str">
            <v/>
          </cell>
        </row>
        <row r="2666">
          <cell r="Z2666" t="str">
            <v/>
          </cell>
        </row>
        <row r="2667">
          <cell r="Z2667" t="str">
            <v/>
          </cell>
        </row>
        <row r="2668">
          <cell r="Z2668" t="str">
            <v/>
          </cell>
        </row>
        <row r="2669">
          <cell r="Z2669" t="str">
            <v/>
          </cell>
        </row>
        <row r="2670">
          <cell r="Z2670" t="str">
            <v/>
          </cell>
        </row>
        <row r="2671">
          <cell r="Z2671" t="str">
            <v/>
          </cell>
        </row>
        <row r="2672">
          <cell r="Z2672" t="str">
            <v/>
          </cell>
        </row>
        <row r="2673">
          <cell r="Z2673" t="str">
            <v/>
          </cell>
        </row>
        <row r="2674">
          <cell r="Z2674" t="str">
            <v/>
          </cell>
        </row>
        <row r="2675">
          <cell r="Z2675" t="str">
            <v/>
          </cell>
        </row>
        <row r="2676">
          <cell r="Z2676" t="str">
            <v/>
          </cell>
        </row>
        <row r="2677">
          <cell r="Z2677" t="str">
            <v/>
          </cell>
        </row>
        <row r="2678">
          <cell r="Z2678" t="str">
            <v/>
          </cell>
        </row>
        <row r="2679">
          <cell r="Z2679" t="str">
            <v/>
          </cell>
        </row>
        <row r="2680">
          <cell r="Z2680" t="str">
            <v/>
          </cell>
        </row>
        <row r="2681">
          <cell r="Z2681" t="str">
            <v/>
          </cell>
        </row>
        <row r="2682">
          <cell r="Z2682" t="str">
            <v/>
          </cell>
        </row>
        <row r="2683">
          <cell r="Z2683" t="str">
            <v/>
          </cell>
        </row>
        <row r="2684">
          <cell r="Z2684" t="str">
            <v/>
          </cell>
        </row>
        <row r="2685">
          <cell r="Z2685" t="str">
            <v/>
          </cell>
        </row>
        <row r="2686">
          <cell r="Z2686" t="str">
            <v/>
          </cell>
        </row>
        <row r="2687">
          <cell r="Z2687" t="str">
            <v/>
          </cell>
        </row>
        <row r="2688">
          <cell r="Z2688" t="str">
            <v/>
          </cell>
        </row>
        <row r="2689">
          <cell r="Z2689" t="str">
            <v/>
          </cell>
        </row>
        <row r="2690">
          <cell r="Z2690" t="str">
            <v/>
          </cell>
        </row>
        <row r="2691">
          <cell r="Z2691" t="str">
            <v/>
          </cell>
        </row>
        <row r="2692">
          <cell r="Z2692" t="str">
            <v/>
          </cell>
        </row>
        <row r="2693">
          <cell r="Z2693" t="str">
            <v/>
          </cell>
        </row>
        <row r="2694">
          <cell r="Z2694" t="str">
            <v/>
          </cell>
        </row>
        <row r="2695">
          <cell r="Z2695" t="str">
            <v/>
          </cell>
        </row>
        <row r="2696">
          <cell r="Z2696" t="str">
            <v/>
          </cell>
        </row>
        <row r="2697">
          <cell r="Z2697" t="str">
            <v/>
          </cell>
        </row>
        <row r="2698">
          <cell r="Z2698" t="str">
            <v/>
          </cell>
        </row>
        <row r="2699">
          <cell r="Z2699" t="str">
            <v/>
          </cell>
        </row>
        <row r="2700">
          <cell r="Z2700" t="str">
            <v/>
          </cell>
        </row>
        <row r="2701">
          <cell r="Z2701" t="str">
            <v/>
          </cell>
        </row>
        <row r="2702">
          <cell r="Z2702" t="str">
            <v/>
          </cell>
        </row>
        <row r="2703">
          <cell r="Z2703" t="str">
            <v/>
          </cell>
        </row>
        <row r="2704">
          <cell r="Z2704" t="str">
            <v/>
          </cell>
        </row>
        <row r="2705">
          <cell r="Z2705" t="str">
            <v/>
          </cell>
        </row>
        <row r="2706">
          <cell r="Z2706" t="str">
            <v/>
          </cell>
        </row>
        <row r="2707">
          <cell r="Z2707" t="str">
            <v/>
          </cell>
        </row>
        <row r="2708">
          <cell r="Z2708" t="str">
            <v/>
          </cell>
        </row>
        <row r="2709">
          <cell r="Z2709" t="str">
            <v/>
          </cell>
        </row>
        <row r="2710">
          <cell r="Z2710" t="str">
            <v/>
          </cell>
        </row>
        <row r="2711">
          <cell r="Z2711" t="str">
            <v/>
          </cell>
        </row>
        <row r="2712">
          <cell r="Z2712" t="str">
            <v/>
          </cell>
        </row>
        <row r="2713">
          <cell r="Z2713" t="str">
            <v/>
          </cell>
        </row>
        <row r="2714">
          <cell r="Z2714" t="str">
            <v/>
          </cell>
        </row>
        <row r="2715">
          <cell r="Z2715" t="str">
            <v/>
          </cell>
        </row>
        <row r="2716">
          <cell r="Z2716" t="str">
            <v/>
          </cell>
        </row>
        <row r="2717">
          <cell r="Z2717" t="str">
            <v/>
          </cell>
        </row>
        <row r="2718">
          <cell r="Z2718" t="str">
            <v/>
          </cell>
        </row>
        <row r="2719">
          <cell r="Z2719" t="str">
            <v/>
          </cell>
        </row>
        <row r="2720">
          <cell r="Z2720" t="str">
            <v/>
          </cell>
        </row>
        <row r="2721">
          <cell r="Z2721" t="str">
            <v/>
          </cell>
        </row>
        <row r="2722">
          <cell r="Z2722" t="str">
            <v/>
          </cell>
        </row>
        <row r="2723">
          <cell r="Z2723" t="str">
            <v/>
          </cell>
        </row>
        <row r="2724">
          <cell r="Z2724" t="str">
            <v/>
          </cell>
        </row>
        <row r="2725">
          <cell r="Z2725" t="str">
            <v/>
          </cell>
        </row>
        <row r="2726">
          <cell r="Z2726" t="str">
            <v/>
          </cell>
        </row>
        <row r="2727">
          <cell r="Z2727" t="str">
            <v/>
          </cell>
        </row>
        <row r="2728">
          <cell r="Z2728" t="str">
            <v/>
          </cell>
        </row>
        <row r="2729">
          <cell r="Z2729" t="str">
            <v/>
          </cell>
        </row>
        <row r="2730">
          <cell r="Z2730" t="str">
            <v/>
          </cell>
        </row>
        <row r="2731">
          <cell r="Z2731" t="str">
            <v/>
          </cell>
        </row>
        <row r="2732">
          <cell r="Z2732" t="str">
            <v/>
          </cell>
        </row>
        <row r="2733">
          <cell r="Z2733" t="str">
            <v/>
          </cell>
        </row>
        <row r="2734">
          <cell r="Z2734" t="str">
            <v/>
          </cell>
        </row>
        <row r="2735">
          <cell r="Z2735" t="str">
            <v/>
          </cell>
        </row>
        <row r="2736">
          <cell r="Z2736" t="str">
            <v/>
          </cell>
        </row>
        <row r="2737">
          <cell r="Z2737" t="str">
            <v/>
          </cell>
        </row>
        <row r="2738">
          <cell r="Z2738" t="str">
            <v/>
          </cell>
        </row>
        <row r="2739">
          <cell r="Z2739" t="str">
            <v/>
          </cell>
        </row>
        <row r="2740">
          <cell r="Z2740" t="str">
            <v/>
          </cell>
        </row>
        <row r="2741">
          <cell r="Z2741" t="str">
            <v/>
          </cell>
        </row>
        <row r="2742">
          <cell r="Z2742" t="str">
            <v/>
          </cell>
        </row>
        <row r="2743">
          <cell r="Z2743" t="str">
            <v/>
          </cell>
        </row>
        <row r="2744">
          <cell r="Z2744" t="str">
            <v/>
          </cell>
        </row>
        <row r="2745">
          <cell r="Z2745" t="str">
            <v/>
          </cell>
        </row>
        <row r="2746">
          <cell r="Z2746" t="str">
            <v/>
          </cell>
        </row>
        <row r="2747">
          <cell r="Z2747" t="str">
            <v/>
          </cell>
        </row>
        <row r="2748">
          <cell r="Z2748" t="str">
            <v/>
          </cell>
        </row>
        <row r="2749">
          <cell r="Z2749" t="str">
            <v/>
          </cell>
        </row>
        <row r="2750">
          <cell r="Z2750" t="str">
            <v/>
          </cell>
        </row>
        <row r="2751">
          <cell r="Z2751" t="str">
            <v/>
          </cell>
        </row>
        <row r="2752">
          <cell r="Z2752" t="str">
            <v/>
          </cell>
        </row>
        <row r="2753">
          <cell r="Z2753" t="str">
            <v/>
          </cell>
        </row>
        <row r="2754">
          <cell r="Z2754" t="str">
            <v/>
          </cell>
        </row>
        <row r="2755">
          <cell r="Z2755" t="str">
            <v/>
          </cell>
        </row>
        <row r="2756">
          <cell r="Z2756" t="str">
            <v/>
          </cell>
        </row>
        <row r="2757">
          <cell r="Z2757" t="str">
            <v/>
          </cell>
        </row>
        <row r="2758">
          <cell r="Z2758" t="str">
            <v/>
          </cell>
        </row>
        <row r="2759">
          <cell r="Z2759" t="str">
            <v/>
          </cell>
        </row>
        <row r="2760">
          <cell r="Z2760" t="str">
            <v/>
          </cell>
        </row>
        <row r="2761">
          <cell r="Z2761" t="str">
            <v/>
          </cell>
        </row>
        <row r="2762">
          <cell r="Z2762" t="str">
            <v/>
          </cell>
        </row>
        <row r="2763">
          <cell r="Z2763" t="str">
            <v/>
          </cell>
        </row>
        <row r="2764">
          <cell r="Z2764" t="str">
            <v/>
          </cell>
        </row>
        <row r="2765">
          <cell r="Z2765" t="str">
            <v/>
          </cell>
        </row>
        <row r="2766">
          <cell r="Z2766" t="str">
            <v/>
          </cell>
        </row>
        <row r="2767">
          <cell r="Z2767" t="str">
            <v/>
          </cell>
        </row>
        <row r="2768">
          <cell r="Z2768" t="str">
            <v/>
          </cell>
        </row>
        <row r="2769">
          <cell r="Z2769" t="str">
            <v/>
          </cell>
        </row>
        <row r="2770">
          <cell r="Z2770" t="str">
            <v/>
          </cell>
        </row>
        <row r="2771">
          <cell r="Z2771" t="str">
            <v/>
          </cell>
        </row>
        <row r="2772">
          <cell r="Z2772" t="str">
            <v/>
          </cell>
        </row>
        <row r="2773">
          <cell r="Z2773" t="str">
            <v/>
          </cell>
        </row>
        <row r="2774">
          <cell r="Z2774" t="str">
            <v/>
          </cell>
        </row>
        <row r="2775">
          <cell r="Z2775" t="str">
            <v/>
          </cell>
        </row>
        <row r="2776">
          <cell r="Z2776" t="str">
            <v/>
          </cell>
        </row>
        <row r="2777">
          <cell r="Z2777" t="str">
            <v/>
          </cell>
        </row>
        <row r="2778">
          <cell r="Z2778" t="str">
            <v/>
          </cell>
        </row>
        <row r="2779">
          <cell r="Z2779" t="str">
            <v/>
          </cell>
        </row>
        <row r="2780">
          <cell r="Z2780" t="str">
            <v/>
          </cell>
        </row>
        <row r="2781">
          <cell r="Z2781" t="str">
            <v/>
          </cell>
        </row>
        <row r="2782">
          <cell r="Z2782" t="str">
            <v/>
          </cell>
        </row>
        <row r="2783">
          <cell r="Z2783" t="str">
            <v/>
          </cell>
        </row>
        <row r="2784">
          <cell r="Z2784" t="str">
            <v/>
          </cell>
        </row>
        <row r="2785">
          <cell r="Z2785" t="str">
            <v/>
          </cell>
        </row>
        <row r="2786">
          <cell r="Z2786" t="str">
            <v/>
          </cell>
        </row>
        <row r="2787">
          <cell r="Z2787" t="str">
            <v/>
          </cell>
        </row>
        <row r="2788">
          <cell r="Z2788" t="str">
            <v/>
          </cell>
        </row>
        <row r="2789">
          <cell r="Z2789" t="str">
            <v/>
          </cell>
        </row>
        <row r="2790">
          <cell r="Z2790" t="str">
            <v/>
          </cell>
        </row>
        <row r="2791">
          <cell r="Z2791" t="str">
            <v/>
          </cell>
        </row>
        <row r="2792">
          <cell r="Z2792" t="str">
            <v/>
          </cell>
        </row>
        <row r="2793">
          <cell r="Z2793" t="str">
            <v/>
          </cell>
        </row>
        <row r="2794">
          <cell r="Z2794" t="str">
            <v/>
          </cell>
        </row>
        <row r="2795">
          <cell r="Z2795" t="str">
            <v/>
          </cell>
        </row>
        <row r="2796">
          <cell r="Z2796" t="str">
            <v/>
          </cell>
        </row>
        <row r="2797">
          <cell r="Z2797" t="str">
            <v/>
          </cell>
        </row>
        <row r="2798">
          <cell r="Z2798" t="str">
            <v/>
          </cell>
        </row>
        <row r="2799">
          <cell r="Z2799" t="str">
            <v/>
          </cell>
        </row>
        <row r="2800">
          <cell r="Z2800" t="str">
            <v/>
          </cell>
        </row>
        <row r="2801">
          <cell r="Z2801" t="str">
            <v/>
          </cell>
        </row>
        <row r="2802">
          <cell r="Z2802" t="str">
            <v/>
          </cell>
        </row>
        <row r="2803">
          <cell r="Z2803" t="str">
            <v/>
          </cell>
        </row>
        <row r="2804">
          <cell r="Z2804" t="str">
            <v/>
          </cell>
        </row>
        <row r="2805">
          <cell r="Z2805" t="str">
            <v/>
          </cell>
        </row>
        <row r="2806">
          <cell r="Z2806" t="str">
            <v/>
          </cell>
        </row>
        <row r="2807">
          <cell r="Z2807" t="str">
            <v/>
          </cell>
        </row>
        <row r="2808">
          <cell r="Z2808" t="str">
            <v/>
          </cell>
        </row>
        <row r="2809">
          <cell r="Z2809" t="str">
            <v/>
          </cell>
        </row>
        <row r="2810">
          <cell r="Z2810" t="str">
            <v/>
          </cell>
        </row>
        <row r="2811">
          <cell r="Z2811" t="str">
            <v/>
          </cell>
        </row>
        <row r="2812">
          <cell r="Z2812" t="str">
            <v/>
          </cell>
        </row>
        <row r="2813">
          <cell r="Z2813" t="str">
            <v/>
          </cell>
        </row>
        <row r="2814">
          <cell r="Z2814" t="str">
            <v/>
          </cell>
        </row>
        <row r="2815">
          <cell r="Z2815" t="str">
            <v/>
          </cell>
        </row>
        <row r="2816">
          <cell r="Z2816" t="str">
            <v/>
          </cell>
        </row>
        <row r="2817">
          <cell r="Z2817" t="str">
            <v/>
          </cell>
        </row>
        <row r="2818">
          <cell r="Z2818" t="str">
            <v/>
          </cell>
        </row>
        <row r="2819">
          <cell r="Z2819" t="str">
            <v/>
          </cell>
        </row>
        <row r="2820">
          <cell r="Z2820" t="str">
            <v/>
          </cell>
        </row>
        <row r="2821">
          <cell r="Z2821" t="str">
            <v/>
          </cell>
        </row>
        <row r="2822">
          <cell r="Z2822" t="str">
            <v/>
          </cell>
        </row>
        <row r="2823">
          <cell r="Z2823" t="str">
            <v/>
          </cell>
        </row>
        <row r="2824">
          <cell r="Z2824" t="str">
            <v/>
          </cell>
        </row>
        <row r="2825">
          <cell r="Z2825" t="str">
            <v/>
          </cell>
        </row>
        <row r="2826">
          <cell r="Z2826" t="str">
            <v/>
          </cell>
        </row>
        <row r="2827">
          <cell r="Z2827" t="str">
            <v/>
          </cell>
        </row>
        <row r="2828">
          <cell r="Z2828" t="str">
            <v/>
          </cell>
        </row>
        <row r="2829">
          <cell r="Z2829" t="str">
            <v/>
          </cell>
        </row>
        <row r="2830">
          <cell r="Z2830" t="str">
            <v/>
          </cell>
        </row>
        <row r="2831">
          <cell r="Z2831" t="str">
            <v/>
          </cell>
        </row>
        <row r="2832">
          <cell r="Z2832" t="str">
            <v/>
          </cell>
        </row>
        <row r="2833">
          <cell r="Z2833" t="str">
            <v/>
          </cell>
        </row>
        <row r="2834">
          <cell r="Z2834" t="str">
            <v/>
          </cell>
        </row>
        <row r="2835">
          <cell r="Z2835" t="str">
            <v/>
          </cell>
        </row>
        <row r="2836">
          <cell r="Z2836" t="str">
            <v/>
          </cell>
        </row>
        <row r="2837">
          <cell r="Z2837" t="str">
            <v/>
          </cell>
        </row>
        <row r="2838">
          <cell r="Z2838" t="str">
            <v/>
          </cell>
        </row>
        <row r="2839">
          <cell r="Z2839" t="str">
            <v/>
          </cell>
        </row>
        <row r="2840">
          <cell r="Z2840" t="str">
            <v/>
          </cell>
        </row>
        <row r="2841">
          <cell r="Z2841" t="str">
            <v/>
          </cell>
        </row>
        <row r="2842">
          <cell r="Z2842" t="str">
            <v/>
          </cell>
        </row>
        <row r="2843">
          <cell r="Z2843" t="str">
            <v/>
          </cell>
        </row>
        <row r="2844">
          <cell r="Z2844" t="str">
            <v/>
          </cell>
        </row>
        <row r="2845">
          <cell r="Z2845" t="str">
            <v/>
          </cell>
        </row>
        <row r="2846">
          <cell r="Z2846" t="str">
            <v/>
          </cell>
        </row>
        <row r="2847">
          <cell r="Z2847" t="str">
            <v/>
          </cell>
        </row>
        <row r="2848">
          <cell r="Z2848" t="str">
            <v/>
          </cell>
        </row>
        <row r="2849">
          <cell r="Z2849" t="str">
            <v/>
          </cell>
        </row>
        <row r="2850">
          <cell r="Z2850" t="str">
            <v/>
          </cell>
        </row>
        <row r="2851">
          <cell r="Z2851" t="str">
            <v/>
          </cell>
        </row>
        <row r="2852">
          <cell r="Z2852" t="str">
            <v/>
          </cell>
        </row>
        <row r="2853">
          <cell r="Z2853" t="str">
            <v/>
          </cell>
        </row>
        <row r="2854">
          <cell r="Z2854" t="str">
            <v/>
          </cell>
        </row>
        <row r="2855">
          <cell r="Z2855" t="str">
            <v/>
          </cell>
        </row>
        <row r="2856">
          <cell r="Z2856" t="str">
            <v/>
          </cell>
        </row>
        <row r="2857">
          <cell r="Z2857" t="str">
            <v/>
          </cell>
        </row>
        <row r="2858">
          <cell r="Z2858" t="str">
            <v/>
          </cell>
        </row>
        <row r="2859">
          <cell r="Z2859" t="str">
            <v/>
          </cell>
        </row>
        <row r="2860">
          <cell r="Z2860" t="str">
            <v/>
          </cell>
        </row>
        <row r="2861">
          <cell r="Z2861" t="str">
            <v/>
          </cell>
        </row>
        <row r="2862">
          <cell r="Z2862" t="str">
            <v/>
          </cell>
        </row>
        <row r="2863">
          <cell r="Z2863" t="str">
            <v/>
          </cell>
        </row>
        <row r="2864">
          <cell r="Z2864" t="str">
            <v/>
          </cell>
        </row>
        <row r="2865">
          <cell r="Z2865" t="str">
            <v/>
          </cell>
        </row>
        <row r="2866">
          <cell r="Z2866" t="str">
            <v/>
          </cell>
        </row>
        <row r="2867">
          <cell r="Z2867" t="str">
            <v/>
          </cell>
        </row>
        <row r="2868">
          <cell r="Z2868" t="str">
            <v/>
          </cell>
        </row>
        <row r="2869">
          <cell r="Z2869" t="str">
            <v/>
          </cell>
        </row>
        <row r="2870">
          <cell r="Z2870" t="str">
            <v/>
          </cell>
        </row>
        <row r="2871">
          <cell r="Z2871" t="str">
            <v/>
          </cell>
        </row>
        <row r="2872">
          <cell r="Z2872" t="str">
            <v/>
          </cell>
        </row>
        <row r="2873">
          <cell r="Z2873" t="str">
            <v/>
          </cell>
        </row>
        <row r="2874">
          <cell r="Z2874" t="str">
            <v/>
          </cell>
        </row>
        <row r="2875">
          <cell r="Z2875" t="str">
            <v/>
          </cell>
        </row>
        <row r="2876">
          <cell r="Z2876" t="str">
            <v/>
          </cell>
        </row>
        <row r="2877">
          <cell r="Z2877" t="str">
            <v/>
          </cell>
        </row>
        <row r="2878">
          <cell r="Z2878" t="str">
            <v/>
          </cell>
        </row>
        <row r="2879">
          <cell r="Z2879" t="str">
            <v/>
          </cell>
        </row>
        <row r="2880">
          <cell r="Z2880" t="str">
            <v/>
          </cell>
        </row>
        <row r="2881">
          <cell r="Z2881" t="str">
            <v/>
          </cell>
        </row>
        <row r="2882">
          <cell r="Z2882" t="str">
            <v/>
          </cell>
        </row>
        <row r="2883">
          <cell r="Z2883" t="str">
            <v/>
          </cell>
        </row>
        <row r="2884">
          <cell r="Z2884" t="str">
            <v/>
          </cell>
        </row>
        <row r="2885">
          <cell r="Z2885" t="str">
            <v/>
          </cell>
        </row>
        <row r="2886">
          <cell r="Z2886" t="str">
            <v/>
          </cell>
        </row>
        <row r="2887">
          <cell r="Z2887" t="str">
            <v/>
          </cell>
        </row>
        <row r="2888">
          <cell r="Z2888" t="str">
            <v/>
          </cell>
        </row>
        <row r="2889">
          <cell r="Z2889" t="str">
            <v/>
          </cell>
        </row>
        <row r="2890">
          <cell r="Z2890" t="str">
            <v/>
          </cell>
        </row>
        <row r="2891">
          <cell r="Z2891" t="str">
            <v/>
          </cell>
        </row>
        <row r="2892">
          <cell r="Z2892" t="str">
            <v/>
          </cell>
        </row>
        <row r="2893">
          <cell r="Z2893" t="str">
            <v/>
          </cell>
        </row>
        <row r="2894">
          <cell r="Z2894" t="str">
            <v/>
          </cell>
        </row>
        <row r="2895">
          <cell r="Z2895" t="str">
            <v/>
          </cell>
        </row>
        <row r="2896">
          <cell r="Z2896" t="str">
            <v/>
          </cell>
        </row>
        <row r="2897">
          <cell r="Z2897" t="str">
            <v/>
          </cell>
        </row>
        <row r="2898">
          <cell r="Z2898" t="str">
            <v/>
          </cell>
        </row>
        <row r="2899">
          <cell r="Z2899" t="str">
            <v/>
          </cell>
        </row>
        <row r="2900">
          <cell r="Z2900" t="str">
            <v/>
          </cell>
        </row>
        <row r="2901">
          <cell r="Z2901" t="str">
            <v/>
          </cell>
        </row>
        <row r="2902">
          <cell r="Z2902" t="str">
            <v/>
          </cell>
        </row>
        <row r="2903">
          <cell r="Z2903" t="str">
            <v/>
          </cell>
        </row>
        <row r="2904">
          <cell r="Z2904" t="str">
            <v/>
          </cell>
        </row>
        <row r="2905">
          <cell r="Z2905" t="str">
            <v/>
          </cell>
        </row>
        <row r="2906">
          <cell r="Z2906" t="str">
            <v/>
          </cell>
        </row>
        <row r="2907">
          <cell r="Z2907" t="str">
            <v/>
          </cell>
        </row>
        <row r="2908">
          <cell r="Z2908" t="str">
            <v/>
          </cell>
        </row>
        <row r="2909">
          <cell r="Z2909" t="str">
            <v/>
          </cell>
        </row>
        <row r="2910">
          <cell r="Z2910" t="str">
            <v/>
          </cell>
        </row>
        <row r="2911">
          <cell r="Z2911" t="str">
            <v/>
          </cell>
        </row>
        <row r="2912">
          <cell r="Z2912" t="str">
            <v/>
          </cell>
        </row>
        <row r="2913">
          <cell r="Z2913" t="str">
            <v/>
          </cell>
        </row>
        <row r="2914">
          <cell r="Z2914" t="str">
            <v/>
          </cell>
        </row>
        <row r="2915">
          <cell r="Z2915" t="str">
            <v/>
          </cell>
        </row>
        <row r="2916">
          <cell r="Z2916" t="str">
            <v/>
          </cell>
        </row>
        <row r="2917">
          <cell r="Z2917" t="str">
            <v/>
          </cell>
        </row>
        <row r="2918">
          <cell r="Z2918" t="str">
            <v/>
          </cell>
        </row>
        <row r="2919">
          <cell r="Z2919" t="str">
            <v/>
          </cell>
        </row>
        <row r="2920">
          <cell r="Z2920" t="str">
            <v/>
          </cell>
        </row>
        <row r="2921">
          <cell r="Z2921" t="str">
            <v/>
          </cell>
        </row>
        <row r="2922">
          <cell r="Z2922" t="str">
            <v/>
          </cell>
        </row>
        <row r="2923">
          <cell r="Z2923" t="str">
            <v/>
          </cell>
        </row>
        <row r="2924">
          <cell r="Z2924" t="str">
            <v/>
          </cell>
        </row>
        <row r="2925">
          <cell r="Z2925" t="str">
            <v/>
          </cell>
        </row>
        <row r="2926">
          <cell r="Z2926" t="str">
            <v/>
          </cell>
        </row>
        <row r="2927">
          <cell r="Z2927" t="str">
            <v/>
          </cell>
        </row>
        <row r="2928">
          <cell r="Z2928" t="str">
            <v/>
          </cell>
        </row>
        <row r="2929">
          <cell r="Z2929" t="str">
            <v/>
          </cell>
        </row>
        <row r="2930">
          <cell r="Z2930" t="str">
            <v/>
          </cell>
        </row>
        <row r="2931">
          <cell r="Z2931" t="str">
            <v/>
          </cell>
        </row>
        <row r="2932">
          <cell r="Z2932" t="str">
            <v/>
          </cell>
        </row>
        <row r="2933">
          <cell r="Z2933" t="str">
            <v/>
          </cell>
        </row>
        <row r="2934">
          <cell r="Z2934" t="str">
            <v/>
          </cell>
        </row>
        <row r="2935">
          <cell r="Z2935" t="str">
            <v/>
          </cell>
        </row>
        <row r="2936">
          <cell r="Z2936" t="str">
            <v/>
          </cell>
        </row>
        <row r="2937">
          <cell r="Z2937" t="str">
            <v/>
          </cell>
        </row>
        <row r="2938">
          <cell r="Z2938" t="str">
            <v/>
          </cell>
        </row>
        <row r="2939">
          <cell r="Z2939" t="str">
            <v/>
          </cell>
        </row>
        <row r="2940">
          <cell r="Z2940" t="str">
            <v/>
          </cell>
        </row>
        <row r="2941">
          <cell r="Z2941" t="str">
            <v/>
          </cell>
        </row>
        <row r="2942">
          <cell r="Z2942" t="str">
            <v/>
          </cell>
        </row>
        <row r="2943">
          <cell r="Z2943" t="str">
            <v/>
          </cell>
        </row>
        <row r="2944">
          <cell r="Z2944" t="str">
            <v/>
          </cell>
        </row>
        <row r="2945">
          <cell r="Z2945" t="str">
            <v/>
          </cell>
        </row>
        <row r="2946">
          <cell r="Z2946" t="str">
            <v/>
          </cell>
        </row>
        <row r="2947">
          <cell r="Z2947" t="str">
            <v/>
          </cell>
        </row>
        <row r="2948">
          <cell r="Z2948" t="str">
            <v/>
          </cell>
        </row>
        <row r="2949">
          <cell r="Z2949" t="str">
            <v/>
          </cell>
        </row>
        <row r="2950">
          <cell r="Z2950" t="str">
            <v/>
          </cell>
        </row>
        <row r="2951">
          <cell r="Z2951" t="str">
            <v/>
          </cell>
        </row>
        <row r="2952">
          <cell r="Z2952" t="str">
            <v/>
          </cell>
        </row>
        <row r="2953">
          <cell r="Z2953" t="str">
            <v/>
          </cell>
        </row>
        <row r="2954">
          <cell r="Z2954" t="str">
            <v/>
          </cell>
        </row>
        <row r="2955">
          <cell r="Z2955" t="str">
            <v/>
          </cell>
        </row>
        <row r="2956">
          <cell r="Z2956" t="str">
            <v/>
          </cell>
        </row>
        <row r="2957">
          <cell r="Z2957" t="str">
            <v/>
          </cell>
        </row>
        <row r="2958">
          <cell r="Z2958" t="str">
            <v/>
          </cell>
        </row>
        <row r="2959">
          <cell r="Z2959" t="str">
            <v/>
          </cell>
        </row>
        <row r="2960">
          <cell r="Z2960" t="str">
            <v/>
          </cell>
        </row>
        <row r="2961">
          <cell r="Z2961" t="str">
            <v/>
          </cell>
        </row>
        <row r="2962">
          <cell r="Z2962" t="str">
            <v/>
          </cell>
        </row>
        <row r="2963">
          <cell r="Z2963" t="str">
            <v/>
          </cell>
        </row>
        <row r="2964">
          <cell r="Z2964" t="str">
            <v/>
          </cell>
        </row>
        <row r="2965">
          <cell r="Z2965" t="str">
            <v/>
          </cell>
        </row>
        <row r="2966">
          <cell r="Z2966" t="str">
            <v/>
          </cell>
        </row>
        <row r="2967">
          <cell r="Z2967" t="str">
            <v/>
          </cell>
        </row>
        <row r="2968">
          <cell r="Z2968" t="str">
            <v/>
          </cell>
        </row>
        <row r="2969">
          <cell r="Z2969" t="str">
            <v/>
          </cell>
        </row>
        <row r="2970">
          <cell r="Z2970" t="str">
            <v/>
          </cell>
        </row>
        <row r="2971">
          <cell r="Z2971" t="str">
            <v/>
          </cell>
        </row>
        <row r="2972">
          <cell r="Z2972" t="str">
            <v/>
          </cell>
        </row>
        <row r="2973">
          <cell r="Z2973" t="str">
            <v/>
          </cell>
        </row>
        <row r="2974">
          <cell r="Z2974" t="str">
            <v/>
          </cell>
        </row>
        <row r="2975">
          <cell r="Z2975" t="str">
            <v/>
          </cell>
        </row>
        <row r="2976">
          <cell r="Z2976" t="str">
            <v/>
          </cell>
        </row>
        <row r="2977">
          <cell r="Z2977" t="str">
            <v/>
          </cell>
        </row>
        <row r="2978">
          <cell r="Z2978" t="str">
            <v/>
          </cell>
        </row>
        <row r="2979">
          <cell r="Z2979" t="str">
            <v/>
          </cell>
        </row>
        <row r="2980">
          <cell r="Z2980" t="str">
            <v/>
          </cell>
        </row>
        <row r="2981">
          <cell r="Z2981" t="str">
            <v/>
          </cell>
        </row>
        <row r="2982">
          <cell r="Z2982" t="str">
            <v/>
          </cell>
        </row>
        <row r="2983">
          <cell r="Z2983" t="str">
            <v/>
          </cell>
        </row>
        <row r="2984">
          <cell r="Z2984" t="str">
            <v/>
          </cell>
        </row>
        <row r="2985">
          <cell r="Z2985" t="str">
            <v/>
          </cell>
        </row>
        <row r="2986">
          <cell r="Z2986" t="str">
            <v/>
          </cell>
        </row>
        <row r="2987">
          <cell r="Z2987" t="str">
            <v/>
          </cell>
        </row>
        <row r="2988">
          <cell r="Z2988" t="str">
            <v/>
          </cell>
        </row>
        <row r="2989">
          <cell r="Z2989" t="str">
            <v/>
          </cell>
        </row>
        <row r="2990">
          <cell r="Z2990" t="str">
            <v/>
          </cell>
        </row>
        <row r="2991">
          <cell r="Z2991" t="str">
            <v/>
          </cell>
        </row>
        <row r="2992">
          <cell r="Z2992" t="str">
            <v/>
          </cell>
        </row>
        <row r="2993">
          <cell r="Z2993" t="str">
            <v/>
          </cell>
        </row>
        <row r="2994">
          <cell r="Z2994" t="str">
            <v/>
          </cell>
        </row>
        <row r="2995">
          <cell r="Z2995" t="str">
            <v/>
          </cell>
        </row>
        <row r="2996">
          <cell r="Z2996" t="str">
            <v/>
          </cell>
        </row>
        <row r="2997">
          <cell r="Z2997" t="str">
            <v/>
          </cell>
        </row>
        <row r="2998">
          <cell r="Z2998" t="str">
            <v/>
          </cell>
        </row>
        <row r="2999">
          <cell r="Z2999" t="str">
            <v/>
          </cell>
        </row>
        <row r="3000">
          <cell r="Z3000" t="str">
            <v/>
          </cell>
        </row>
        <row r="3001">
          <cell r="Z3001" t="str">
            <v/>
          </cell>
        </row>
        <row r="3002">
          <cell r="Z3002" t="str">
            <v/>
          </cell>
        </row>
        <row r="3003">
          <cell r="Z3003" t="str">
            <v/>
          </cell>
        </row>
        <row r="3004">
          <cell r="Z3004" t="str">
            <v/>
          </cell>
        </row>
        <row r="3005">
          <cell r="Z3005" t="str">
            <v/>
          </cell>
        </row>
        <row r="3006">
          <cell r="Z3006" t="str">
            <v/>
          </cell>
        </row>
        <row r="3007">
          <cell r="Z3007" t="str">
            <v/>
          </cell>
        </row>
        <row r="3008">
          <cell r="Z3008" t="str">
            <v/>
          </cell>
        </row>
        <row r="3009">
          <cell r="Z3009" t="str">
            <v/>
          </cell>
        </row>
        <row r="3010">
          <cell r="Z3010" t="str">
            <v/>
          </cell>
        </row>
        <row r="3011">
          <cell r="Z3011" t="str">
            <v/>
          </cell>
        </row>
        <row r="3012">
          <cell r="Z3012" t="str">
            <v/>
          </cell>
        </row>
        <row r="3013">
          <cell r="Z3013" t="str">
            <v/>
          </cell>
        </row>
        <row r="3014">
          <cell r="Z3014" t="str">
            <v/>
          </cell>
        </row>
        <row r="3015">
          <cell r="Z3015" t="str">
            <v/>
          </cell>
        </row>
        <row r="3016">
          <cell r="Z3016" t="str">
            <v/>
          </cell>
        </row>
        <row r="3017">
          <cell r="Z3017" t="str">
            <v/>
          </cell>
        </row>
        <row r="3018">
          <cell r="Z3018" t="str">
            <v/>
          </cell>
        </row>
        <row r="3019">
          <cell r="Z3019" t="str">
            <v/>
          </cell>
        </row>
        <row r="3020">
          <cell r="Z3020" t="str">
            <v/>
          </cell>
        </row>
        <row r="3021">
          <cell r="Z3021" t="str">
            <v/>
          </cell>
        </row>
        <row r="3022">
          <cell r="Z3022" t="str">
            <v/>
          </cell>
        </row>
        <row r="3023">
          <cell r="Z3023" t="str">
            <v/>
          </cell>
        </row>
        <row r="3024">
          <cell r="Z3024" t="str">
            <v/>
          </cell>
        </row>
        <row r="3025">
          <cell r="Z3025" t="str">
            <v/>
          </cell>
        </row>
        <row r="3026">
          <cell r="Z3026" t="str">
            <v/>
          </cell>
        </row>
        <row r="3027">
          <cell r="Z3027" t="str">
            <v/>
          </cell>
        </row>
        <row r="3028">
          <cell r="Z3028" t="str">
            <v/>
          </cell>
        </row>
        <row r="3029">
          <cell r="Z3029" t="str">
            <v/>
          </cell>
        </row>
        <row r="3030">
          <cell r="Z3030" t="str">
            <v/>
          </cell>
        </row>
        <row r="3031">
          <cell r="Z3031" t="str">
            <v/>
          </cell>
        </row>
        <row r="3032">
          <cell r="Z3032" t="str">
            <v/>
          </cell>
        </row>
        <row r="3033">
          <cell r="Z3033" t="str">
            <v/>
          </cell>
        </row>
        <row r="3034">
          <cell r="Z3034" t="str">
            <v/>
          </cell>
        </row>
        <row r="3035">
          <cell r="Z3035" t="str">
            <v/>
          </cell>
        </row>
        <row r="3036">
          <cell r="Z3036" t="str">
            <v/>
          </cell>
        </row>
        <row r="3037">
          <cell r="Z3037" t="str">
            <v/>
          </cell>
        </row>
        <row r="3038">
          <cell r="Z3038" t="str">
            <v/>
          </cell>
        </row>
        <row r="3039">
          <cell r="Z3039" t="str">
            <v/>
          </cell>
        </row>
        <row r="3040">
          <cell r="Z3040" t="str">
            <v/>
          </cell>
        </row>
        <row r="3041">
          <cell r="Z3041" t="str">
            <v/>
          </cell>
        </row>
        <row r="3042">
          <cell r="Z3042" t="str">
            <v/>
          </cell>
        </row>
        <row r="3043">
          <cell r="Z3043" t="str">
            <v/>
          </cell>
        </row>
        <row r="3044">
          <cell r="Z3044" t="str">
            <v/>
          </cell>
        </row>
        <row r="3045">
          <cell r="Z3045" t="str">
            <v/>
          </cell>
        </row>
        <row r="3046">
          <cell r="Z3046" t="str">
            <v/>
          </cell>
        </row>
        <row r="3047">
          <cell r="Z3047" t="str">
            <v/>
          </cell>
        </row>
        <row r="3048">
          <cell r="Z3048" t="str">
            <v/>
          </cell>
        </row>
        <row r="3049">
          <cell r="Z3049" t="str">
            <v/>
          </cell>
        </row>
        <row r="3050">
          <cell r="Z3050" t="str">
            <v/>
          </cell>
        </row>
        <row r="3051">
          <cell r="Z3051" t="str">
            <v/>
          </cell>
        </row>
        <row r="3052">
          <cell r="Z3052" t="str">
            <v/>
          </cell>
        </row>
        <row r="3053">
          <cell r="Z3053" t="str">
            <v/>
          </cell>
        </row>
        <row r="3054">
          <cell r="Z3054" t="str">
            <v/>
          </cell>
        </row>
        <row r="3055">
          <cell r="Z3055" t="str">
            <v/>
          </cell>
        </row>
        <row r="3056">
          <cell r="Z3056" t="str">
            <v/>
          </cell>
        </row>
        <row r="3057">
          <cell r="Z3057" t="str">
            <v/>
          </cell>
        </row>
        <row r="3058">
          <cell r="Z3058" t="str">
            <v/>
          </cell>
        </row>
        <row r="3059">
          <cell r="Z3059" t="str">
            <v/>
          </cell>
        </row>
        <row r="3060">
          <cell r="Z3060" t="str">
            <v/>
          </cell>
        </row>
        <row r="3061">
          <cell r="Z3061" t="str">
            <v/>
          </cell>
        </row>
        <row r="3062">
          <cell r="Z3062" t="str">
            <v/>
          </cell>
        </row>
        <row r="3063">
          <cell r="Z3063" t="str">
            <v/>
          </cell>
        </row>
        <row r="3064">
          <cell r="Z3064" t="str">
            <v/>
          </cell>
        </row>
        <row r="3065">
          <cell r="Z3065" t="str">
            <v/>
          </cell>
        </row>
        <row r="3066">
          <cell r="Z3066" t="str">
            <v/>
          </cell>
        </row>
        <row r="3067">
          <cell r="Z3067" t="str">
            <v/>
          </cell>
        </row>
        <row r="3068">
          <cell r="Z3068" t="str">
            <v/>
          </cell>
        </row>
        <row r="3069">
          <cell r="Z3069" t="str">
            <v/>
          </cell>
        </row>
        <row r="3070">
          <cell r="Z3070" t="str">
            <v/>
          </cell>
        </row>
        <row r="3071">
          <cell r="Z3071" t="str">
            <v/>
          </cell>
        </row>
        <row r="3072">
          <cell r="Z3072" t="str">
            <v/>
          </cell>
        </row>
        <row r="3073">
          <cell r="Z3073" t="str">
            <v/>
          </cell>
        </row>
        <row r="3074">
          <cell r="Z3074" t="str">
            <v/>
          </cell>
        </row>
        <row r="3075">
          <cell r="Z3075" t="str">
            <v/>
          </cell>
        </row>
        <row r="3076">
          <cell r="Z3076" t="str">
            <v/>
          </cell>
        </row>
        <row r="3077">
          <cell r="Z3077" t="str">
            <v/>
          </cell>
        </row>
        <row r="3078">
          <cell r="Z3078" t="str">
            <v/>
          </cell>
        </row>
        <row r="3079">
          <cell r="Z3079" t="str">
            <v/>
          </cell>
        </row>
        <row r="3080">
          <cell r="Z3080" t="str">
            <v/>
          </cell>
        </row>
        <row r="3081">
          <cell r="Z3081" t="str">
            <v/>
          </cell>
        </row>
        <row r="3082">
          <cell r="Z3082" t="str">
            <v/>
          </cell>
        </row>
        <row r="3083">
          <cell r="Z3083" t="str">
            <v/>
          </cell>
        </row>
        <row r="3084">
          <cell r="Z3084" t="str">
            <v/>
          </cell>
        </row>
        <row r="3085">
          <cell r="Z3085" t="str">
            <v/>
          </cell>
        </row>
        <row r="3086">
          <cell r="Z3086" t="str">
            <v/>
          </cell>
        </row>
        <row r="3087">
          <cell r="Z3087" t="str">
            <v/>
          </cell>
        </row>
        <row r="3088">
          <cell r="Z3088" t="str">
            <v/>
          </cell>
        </row>
        <row r="3089">
          <cell r="Z3089" t="str">
            <v/>
          </cell>
        </row>
        <row r="3090">
          <cell r="Z3090" t="str">
            <v/>
          </cell>
        </row>
        <row r="3091">
          <cell r="Z3091" t="str">
            <v/>
          </cell>
        </row>
        <row r="3092">
          <cell r="Z3092" t="str">
            <v/>
          </cell>
        </row>
        <row r="3093">
          <cell r="Z3093" t="str">
            <v/>
          </cell>
        </row>
        <row r="3094">
          <cell r="Z3094" t="str">
            <v/>
          </cell>
        </row>
        <row r="3095">
          <cell r="Z3095" t="str">
            <v/>
          </cell>
        </row>
        <row r="3096">
          <cell r="Z3096" t="str">
            <v/>
          </cell>
        </row>
        <row r="3097">
          <cell r="Z3097" t="str">
            <v/>
          </cell>
        </row>
        <row r="3098">
          <cell r="Z3098" t="str">
            <v/>
          </cell>
        </row>
        <row r="3099">
          <cell r="Z3099" t="str">
            <v/>
          </cell>
        </row>
        <row r="3100">
          <cell r="Z3100" t="str">
            <v/>
          </cell>
        </row>
        <row r="3101">
          <cell r="Z3101" t="str">
            <v/>
          </cell>
        </row>
        <row r="3102">
          <cell r="Z3102" t="str">
            <v/>
          </cell>
        </row>
        <row r="3103">
          <cell r="Z3103" t="str">
            <v/>
          </cell>
        </row>
        <row r="3104">
          <cell r="Z3104" t="str">
            <v/>
          </cell>
        </row>
        <row r="3105">
          <cell r="Z3105" t="str">
            <v/>
          </cell>
        </row>
        <row r="3106">
          <cell r="Z3106" t="str">
            <v/>
          </cell>
        </row>
        <row r="3107">
          <cell r="Z3107" t="str">
            <v/>
          </cell>
        </row>
        <row r="3108">
          <cell r="Z3108" t="str">
            <v/>
          </cell>
        </row>
        <row r="3109">
          <cell r="Z3109" t="str">
            <v/>
          </cell>
        </row>
        <row r="3110">
          <cell r="Z3110" t="str">
            <v/>
          </cell>
        </row>
        <row r="3111">
          <cell r="Z3111" t="str">
            <v/>
          </cell>
        </row>
        <row r="3112">
          <cell r="Z3112" t="str">
            <v/>
          </cell>
        </row>
        <row r="3113">
          <cell r="Z3113" t="str">
            <v/>
          </cell>
        </row>
        <row r="3114">
          <cell r="Z3114" t="str">
            <v/>
          </cell>
        </row>
        <row r="3115">
          <cell r="Z3115" t="str">
            <v/>
          </cell>
        </row>
        <row r="3116">
          <cell r="Z3116" t="str">
            <v/>
          </cell>
        </row>
        <row r="3117">
          <cell r="Z3117" t="str">
            <v/>
          </cell>
        </row>
        <row r="3118">
          <cell r="Z3118" t="str">
            <v/>
          </cell>
        </row>
        <row r="3119">
          <cell r="Z3119" t="str">
            <v/>
          </cell>
        </row>
        <row r="3120">
          <cell r="Z3120" t="str">
            <v/>
          </cell>
        </row>
        <row r="3121">
          <cell r="Z3121" t="str">
            <v/>
          </cell>
        </row>
        <row r="3122">
          <cell r="Z3122" t="str">
            <v/>
          </cell>
        </row>
        <row r="3123">
          <cell r="Z3123" t="str">
            <v/>
          </cell>
        </row>
        <row r="3124">
          <cell r="Z3124" t="str">
            <v/>
          </cell>
        </row>
        <row r="3125">
          <cell r="Z3125" t="str">
            <v/>
          </cell>
        </row>
        <row r="3126">
          <cell r="Z3126" t="str">
            <v/>
          </cell>
        </row>
        <row r="3127">
          <cell r="Z3127" t="str">
            <v/>
          </cell>
        </row>
        <row r="3128">
          <cell r="Z3128" t="str">
            <v/>
          </cell>
        </row>
        <row r="3129">
          <cell r="Z3129" t="str">
            <v/>
          </cell>
        </row>
        <row r="3130">
          <cell r="Z3130" t="str">
            <v/>
          </cell>
        </row>
        <row r="3131">
          <cell r="Z3131" t="str">
            <v/>
          </cell>
        </row>
        <row r="3132">
          <cell r="Z3132" t="str">
            <v/>
          </cell>
        </row>
        <row r="3133">
          <cell r="Z3133" t="str">
            <v/>
          </cell>
        </row>
        <row r="3134">
          <cell r="Z3134" t="str">
            <v/>
          </cell>
        </row>
        <row r="3135">
          <cell r="Z3135" t="str">
            <v/>
          </cell>
        </row>
        <row r="3136">
          <cell r="Z3136" t="str">
            <v/>
          </cell>
        </row>
        <row r="3137">
          <cell r="Z3137" t="str">
            <v/>
          </cell>
        </row>
        <row r="3138">
          <cell r="Z3138" t="str">
            <v/>
          </cell>
        </row>
        <row r="3139">
          <cell r="Z3139" t="str">
            <v/>
          </cell>
        </row>
        <row r="3140">
          <cell r="Z3140" t="str">
            <v/>
          </cell>
        </row>
        <row r="3141">
          <cell r="Z3141" t="str">
            <v/>
          </cell>
        </row>
        <row r="3142">
          <cell r="Z3142" t="str">
            <v/>
          </cell>
        </row>
        <row r="3143">
          <cell r="Z3143" t="str">
            <v/>
          </cell>
        </row>
        <row r="3144">
          <cell r="Z3144" t="str">
            <v/>
          </cell>
        </row>
        <row r="3145">
          <cell r="Z3145" t="str">
            <v/>
          </cell>
        </row>
        <row r="3146">
          <cell r="Z3146" t="str">
            <v/>
          </cell>
        </row>
        <row r="3147">
          <cell r="Z3147" t="str">
            <v/>
          </cell>
        </row>
        <row r="3148">
          <cell r="Z3148" t="str">
            <v/>
          </cell>
        </row>
        <row r="3149">
          <cell r="Z3149" t="str">
            <v/>
          </cell>
        </row>
        <row r="3150">
          <cell r="Z3150" t="str">
            <v/>
          </cell>
        </row>
        <row r="3151">
          <cell r="Z3151" t="str">
            <v/>
          </cell>
        </row>
        <row r="3152">
          <cell r="Z3152" t="str">
            <v/>
          </cell>
        </row>
        <row r="3153">
          <cell r="Z3153" t="str">
            <v/>
          </cell>
        </row>
        <row r="3154">
          <cell r="Z3154" t="str">
            <v/>
          </cell>
        </row>
        <row r="3155">
          <cell r="Z3155" t="str">
            <v/>
          </cell>
        </row>
        <row r="3156">
          <cell r="Z3156" t="str">
            <v/>
          </cell>
        </row>
        <row r="3157">
          <cell r="Z3157" t="str">
            <v/>
          </cell>
        </row>
        <row r="3158">
          <cell r="Z3158" t="str">
            <v/>
          </cell>
        </row>
        <row r="3159">
          <cell r="Z3159" t="str">
            <v/>
          </cell>
        </row>
        <row r="3160">
          <cell r="Z3160" t="str">
            <v/>
          </cell>
        </row>
        <row r="3161">
          <cell r="Z3161" t="str">
            <v/>
          </cell>
        </row>
        <row r="3162">
          <cell r="Z3162" t="str">
            <v/>
          </cell>
        </row>
        <row r="3163">
          <cell r="Z3163" t="str">
            <v/>
          </cell>
        </row>
        <row r="3164">
          <cell r="Z3164" t="str">
            <v/>
          </cell>
        </row>
        <row r="3165">
          <cell r="Z3165" t="str">
            <v/>
          </cell>
        </row>
        <row r="3166">
          <cell r="Z3166" t="str">
            <v/>
          </cell>
        </row>
        <row r="3167">
          <cell r="Z3167" t="str">
            <v/>
          </cell>
        </row>
        <row r="3168">
          <cell r="Z3168" t="str">
            <v/>
          </cell>
        </row>
        <row r="3169">
          <cell r="Z3169" t="str">
            <v/>
          </cell>
        </row>
        <row r="3170">
          <cell r="Z3170" t="str">
            <v/>
          </cell>
        </row>
        <row r="3171">
          <cell r="Z3171" t="str">
            <v/>
          </cell>
        </row>
        <row r="3172">
          <cell r="Z3172" t="str">
            <v/>
          </cell>
        </row>
        <row r="3173">
          <cell r="Z3173" t="str">
            <v/>
          </cell>
        </row>
        <row r="3174">
          <cell r="Z3174" t="str">
            <v/>
          </cell>
        </row>
        <row r="3175">
          <cell r="Z3175" t="str">
            <v/>
          </cell>
        </row>
        <row r="3176">
          <cell r="Z3176" t="str">
            <v/>
          </cell>
        </row>
        <row r="3177">
          <cell r="Z3177" t="str">
            <v/>
          </cell>
        </row>
        <row r="3178">
          <cell r="Z3178" t="str">
            <v/>
          </cell>
        </row>
        <row r="3179">
          <cell r="Z3179" t="str">
            <v/>
          </cell>
        </row>
        <row r="3180">
          <cell r="Z3180" t="str">
            <v/>
          </cell>
        </row>
        <row r="3181">
          <cell r="Z3181" t="str">
            <v/>
          </cell>
        </row>
        <row r="3182">
          <cell r="Z3182" t="str">
            <v/>
          </cell>
        </row>
        <row r="3183">
          <cell r="Z3183" t="str">
            <v/>
          </cell>
        </row>
        <row r="3184">
          <cell r="Z3184" t="str">
            <v/>
          </cell>
        </row>
        <row r="3185">
          <cell r="Z3185" t="str">
            <v/>
          </cell>
        </row>
        <row r="3186">
          <cell r="Z3186" t="str">
            <v/>
          </cell>
        </row>
        <row r="3187">
          <cell r="Z3187" t="str">
            <v/>
          </cell>
        </row>
        <row r="3188">
          <cell r="Z3188" t="str">
            <v/>
          </cell>
        </row>
        <row r="3189">
          <cell r="Z3189" t="str">
            <v/>
          </cell>
        </row>
        <row r="3190">
          <cell r="Z3190" t="str">
            <v/>
          </cell>
        </row>
        <row r="3191">
          <cell r="Z3191" t="str">
            <v/>
          </cell>
        </row>
        <row r="3192">
          <cell r="Z3192" t="str">
            <v/>
          </cell>
        </row>
        <row r="3193">
          <cell r="Z3193" t="str">
            <v/>
          </cell>
        </row>
        <row r="3194">
          <cell r="Z3194" t="str">
            <v/>
          </cell>
        </row>
        <row r="3195">
          <cell r="Z3195" t="str">
            <v/>
          </cell>
        </row>
        <row r="3196">
          <cell r="Z3196" t="str">
            <v/>
          </cell>
        </row>
        <row r="3197">
          <cell r="Z3197" t="str">
            <v/>
          </cell>
        </row>
        <row r="3198">
          <cell r="Z3198" t="str">
            <v/>
          </cell>
        </row>
        <row r="3199">
          <cell r="Z3199" t="str">
            <v/>
          </cell>
        </row>
        <row r="3200">
          <cell r="Z3200" t="str">
            <v/>
          </cell>
        </row>
        <row r="3201">
          <cell r="Z3201" t="str">
            <v/>
          </cell>
        </row>
        <row r="3202">
          <cell r="Z3202" t="str">
            <v/>
          </cell>
        </row>
        <row r="3203">
          <cell r="Z3203" t="str">
            <v/>
          </cell>
        </row>
        <row r="3204">
          <cell r="Z3204" t="str">
            <v/>
          </cell>
        </row>
        <row r="3205">
          <cell r="Z3205" t="str">
            <v/>
          </cell>
        </row>
        <row r="3206">
          <cell r="Z3206" t="str">
            <v/>
          </cell>
        </row>
        <row r="3207">
          <cell r="Z3207" t="str">
            <v/>
          </cell>
        </row>
        <row r="3208">
          <cell r="Z3208" t="str">
            <v/>
          </cell>
        </row>
        <row r="3209">
          <cell r="Z3209" t="str">
            <v/>
          </cell>
        </row>
        <row r="3210">
          <cell r="Z3210" t="str">
            <v/>
          </cell>
        </row>
        <row r="3211">
          <cell r="Z3211" t="str">
            <v/>
          </cell>
        </row>
        <row r="3212">
          <cell r="Z3212" t="str">
            <v/>
          </cell>
        </row>
        <row r="3213">
          <cell r="Z3213" t="str">
            <v/>
          </cell>
        </row>
        <row r="3214">
          <cell r="Z3214" t="str">
            <v/>
          </cell>
        </row>
        <row r="3215">
          <cell r="Z3215" t="str">
            <v/>
          </cell>
        </row>
        <row r="3216">
          <cell r="Z3216" t="str">
            <v/>
          </cell>
        </row>
        <row r="3217">
          <cell r="Z3217" t="str">
            <v/>
          </cell>
        </row>
        <row r="3218">
          <cell r="Z3218" t="str">
            <v/>
          </cell>
        </row>
        <row r="3219">
          <cell r="Z3219" t="str">
            <v/>
          </cell>
        </row>
        <row r="3220">
          <cell r="Z3220" t="str">
            <v/>
          </cell>
        </row>
        <row r="3221">
          <cell r="Z3221" t="str">
            <v/>
          </cell>
        </row>
        <row r="3222">
          <cell r="Z3222" t="str">
            <v/>
          </cell>
        </row>
        <row r="3223">
          <cell r="Z3223" t="str">
            <v/>
          </cell>
        </row>
        <row r="3224">
          <cell r="Z3224" t="str">
            <v/>
          </cell>
        </row>
        <row r="3225">
          <cell r="Z3225" t="str">
            <v/>
          </cell>
        </row>
        <row r="3226">
          <cell r="Z3226" t="str">
            <v/>
          </cell>
        </row>
        <row r="3227">
          <cell r="Z3227" t="str">
            <v/>
          </cell>
        </row>
        <row r="3228">
          <cell r="Z3228" t="str">
            <v/>
          </cell>
        </row>
        <row r="3229">
          <cell r="Z3229" t="str">
            <v/>
          </cell>
        </row>
        <row r="3230">
          <cell r="Z3230" t="str">
            <v/>
          </cell>
        </row>
        <row r="3231">
          <cell r="Z3231" t="str">
            <v/>
          </cell>
        </row>
        <row r="3232">
          <cell r="Z3232" t="str">
            <v/>
          </cell>
        </row>
        <row r="3233">
          <cell r="Z3233" t="str">
            <v/>
          </cell>
        </row>
        <row r="3234">
          <cell r="Z3234" t="str">
            <v/>
          </cell>
        </row>
        <row r="3235">
          <cell r="Z3235" t="str">
            <v/>
          </cell>
        </row>
        <row r="3236">
          <cell r="Z3236" t="str">
            <v/>
          </cell>
        </row>
        <row r="3237">
          <cell r="Z3237" t="str">
            <v/>
          </cell>
        </row>
        <row r="3238">
          <cell r="Z3238" t="str">
            <v/>
          </cell>
        </row>
        <row r="3239">
          <cell r="Z3239" t="str">
            <v/>
          </cell>
        </row>
        <row r="3240">
          <cell r="Z3240" t="str">
            <v/>
          </cell>
        </row>
        <row r="3241">
          <cell r="Z3241" t="str">
            <v/>
          </cell>
        </row>
        <row r="3242">
          <cell r="Z3242" t="str">
            <v/>
          </cell>
        </row>
        <row r="3243">
          <cell r="Z3243" t="str">
            <v/>
          </cell>
        </row>
        <row r="3244">
          <cell r="Z3244" t="str">
            <v/>
          </cell>
        </row>
        <row r="3245">
          <cell r="Z3245" t="str">
            <v/>
          </cell>
        </row>
        <row r="3246">
          <cell r="Z3246" t="str">
            <v/>
          </cell>
        </row>
        <row r="3247">
          <cell r="Z3247" t="str">
            <v/>
          </cell>
        </row>
        <row r="3248">
          <cell r="Z3248" t="str">
            <v/>
          </cell>
        </row>
        <row r="3249">
          <cell r="Z3249" t="str">
            <v/>
          </cell>
        </row>
        <row r="3250">
          <cell r="Z3250" t="str">
            <v/>
          </cell>
        </row>
        <row r="3251">
          <cell r="Z3251" t="str">
            <v/>
          </cell>
        </row>
        <row r="3252">
          <cell r="Z3252" t="str">
            <v/>
          </cell>
        </row>
        <row r="3253">
          <cell r="Z3253" t="str">
            <v/>
          </cell>
        </row>
        <row r="3254">
          <cell r="Z3254" t="str">
            <v/>
          </cell>
        </row>
        <row r="3255">
          <cell r="Z3255" t="str">
            <v/>
          </cell>
        </row>
        <row r="3256">
          <cell r="Z3256" t="str">
            <v/>
          </cell>
        </row>
        <row r="3257">
          <cell r="Z3257" t="str">
            <v/>
          </cell>
        </row>
        <row r="3258">
          <cell r="Z3258" t="str">
            <v/>
          </cell>
        </row>
        <row r="3259">
          <cell r="Z3259" t="str">
            <v/>
          </cell>
        </row>
        <row r="3260">
          <cell r="Z3260" t="str">
            <v/>
          </cell>
        </row>
        <row r="3261">
          <cell r="Z3261" t="str">
            <v/>
          </cell>
        </row>
        <row r="3262">
          <cell r="Z3262" t="str">
            <v/>
          </cell>
        </row>
        <row r="3263">
          <cell r="Z3263" t="str">
            <v/>
          </cell>
        </row>
        <row r="3264">
          <cell r="Z3264" t="str">
            <v/>
          </cell>
        </row>
        <row r="3265">
          <cell r="Z3265" t="str">
            <v/>
          </cell>
        </row>
        <row r="3266">
          <cell r="Z3266" t="str">
            <v/>
          </cell>
        </row>
        <row r="3267">
          <cell r="Z3267" t="str">
            <v/>
          </cell>
        </row>
        <row r="3268">
          <cell r="Z3268" t="str">
            <v/>
          </cell>
        </row>
        <row r="3269">
          <cell r="Z3269" t="str">
            <v/>
          </cell>
        </row>
        <row r="3270">
          <cell r="Z3270" t="str">
            <v/>
          </cell>
        </row>
        <row r="3271">
          <cell r="Z3271" t="str">
            <v/>
          </cell>
        </row>
        <row r="3272">
          <cell r="Z3272" t="str">
            <v/>
          </cell>
        </row>
        <row r="3273">
          <cell r="Z3273" t="str">
            <v/>
          </cell>
        </row>
        <row r="3274">
          <cell r="Z3274" t="str">
            <v/>
          </cell>
        </row>
        <row r="3275">
          <cell r="Z3275" t="str">
            <v/>
          </cell>
        </row>
        <row r="3276">
          <cell r="Z3276" t="str">
            <v/>
          </cell>
        </row>
        <row r="3277">
          <cell r="Z3277" t="str">
            <v/>
          </cell>
        </row>
        <row r="3278">
          <cell r="Z3278" t="str">
            <v/>
          </cell>
        </row>
        <row r="3279">
          <cell r="Z3279" t="str">
            <v/>
          </cell>
        </row>
        <row r="3280">
          <cell r="Z3280" t="str">
            <v/>
          </cell>
        </row>
        <row r="3281">
          <cell r="Z3281" t="str">
            <v/>
          </cell>
        </row>
        <row r="3282">
          <cell r="Z3282" t="str">
            <v/>
          </cell>
        </row>
        <row r="3283">
          <cell r="Z3283" t="str">
            <v/>
          </cell>
        </row>
        <row r="3284">
          <cell r="Z3284" t="str">
            <v/>
          </cell>
        </row>
        <row r="3285">
          <cell r="Z3285" t="str">
            <v/>
          </cell>
        </row>
        <row r="3286">
          <cell r="Z3286" t="str">
            <v/>
          </cell>
        </row>
        <row r="3287">
          <cell r="Z3287" t="str">
            <v/>
          </cell>
        </row>
        <row r="3288">
          <cell r="Z3288" t="str">
            <v/>
          </cell>
        </row>
        <row r="3289">
          <cell r="Z3289" t="str">
            <v/>
          </cell>
        </row>
        <row r="3290">
          <cell r="Z3290" t="str">
            <v/>
          </cell>
        </row>
        <row r="3291">
          <cell r="Z3291" t="str">
            <v/>
          </cell>
        </row>
        <row r="3292">
          <cell r="Z3292" t="str">
            <v/>
          </cell>
        </row>
        <row r="3293">
          <cell r="Z3293" t="str">
            <v/>
          </cell>
        </row>
        <row r="3294">
          <cell r="Z3294" t="str">
            <v/>
          </cell>
        </row>
        <row r="3295">
          <cell r="Z3295" t="str">
            <v/>
          </cell>
        </row>
        <row r="3296">
          <cell r="Z3296" t="str">
            <v/>
          </cell>
        </row>
        <row r="3297">
          <cell r="Z3297" t="str">
            <v/>
          </cell>
        </row>
        <row r="3298">
          <cell r="Z3298" t="str">
            <v/>
          </cell>
        </row>
        <row r="3299">
          <cell r="Z3299" t="str">
            <v/>
          </cell>
        </row>
        <row r="3300">
          <cell r="Z3300" t="str">
            <v/>
          </cell>
        </row>
        <row r="3301">
          <cell r="Z3301" t="str">
            <v/>
          </cell>
        </row>
        <row r="3302">
          <cell r="Z3302" t="str">
            <v/>
          </cell>
        </row>
        <row r="3303">
          <cell r="Z3303" t="str">
            <v/>
          </cell>
        </row>
        <row r="3304">
          <cell r="Z3304" t="str">
            <v/>
          </cell>
        </row>
        <row r="3305">
          <cell r="Z3305" t="str">
            <v/>
          </cell>
        </row>
        <row r="3306">
          <cell r="Z3306" t="str">
            <v/>
          </cell>
        </row>
        <row r="3307">
          <cell r="Z3307" t="str">
            <v/>
          </cell>
        </row>
        <row r="3308">
          <cell r="Z3308" t="str">
            <v/>
          </cell>
        </row>
        <row r="3309">
          <cell r="Z3309" t="str">
            <v/>
          </cell>
        </row>
        <row r="3310">
          <cell r="Z3310" t="str">
            <v/>
          </cell>
        </row>
        <row r="3311">
          <cell r="Z3311" t="str">
            <v/>
          </cell>
        </row>
        <row r="3312">
          <cell r="Z3312" t="str">
            <v/>
          </cell>
        </row>
        <row r="3313">
          <cell r="Z3313" t="str">
            <v/>
          </cell>
        </row>
        <row r="3314">
          <cell r="Z3314" t="str">
            <v/>
          </cell>
        </row>
        <row r="3315">
          <cell r="Z3315" t="str">
            <v/>
          </cell>
        </row>
        <row r="3316">
          <cell r="Z3316" t="str">
            <v/>
          </cell>
        </row>
        <row r="3317">
          <cell r="Z3317" t="str">
            <v/>
          </cell>
        </row>
        <row r="3318">
          <cell r="Z3318" t="str">
            <v/>
          </cell>
        </row>
        <row r="3319">
          <cell r="Z3319" t="str">
            <v/>
          </cell>
        </row>
        <row r="3320">
          <cell r="Z3320" t="str">
            <v/>
          </cell>
        </row>
        <row r="3321">
          <cell r="Z3321" t="str">
            <v/>
          </cell>
        </row>
        <row r="3322">
          <cell r="Z3322" t="str">
            <v/>
          </cell>
        </row>
        <row r="3323">
          <cell r="Z3323" t="str">
            <v/>
          </cell>
        </row>
        <row r="3324">
          <cell r="Z3324" t="str">
            <v/>
          </cell>
        </row>
        <row r="3325">
          <cell r="Z3325" t="str">
            <v/>
          </cell>
        </row>
        <row r="3326">
          <cell r="Z3326" t="str">
            <v/>
          </cell>
        </row>
        <row r="3327">
          <cell r="Z3327" t="str">
            <v/>
          </cell>
        </row>
        <row r="3328">
          <cell r="Z3328" t="str">
            <v/>
          </cell>
        </row>
        <row r="3329">
          <cell r="Z3329" t="str">
            <v/>
          </cell>
        </row>
        <row r="3330">
          <cell r="Z3330" t="str">
            <v/>
          </cell>
        </row>
        <row r="3331">
          <cell r="Z3331" t="str">
            <v/>
          </cell>
        </row>
        <row r="3332">
          <cell r="Z3332" t="str">
            <v/>
          </cell>
        </row>
        <row r="3333">
          <cell r="Z3333" t="str">
            <v/>
          </cell>
        </row>
        <row r="3334">
          <cell r="Z3334" t="str">
            <v/>
          </cell>
        </row>
        <row r="3335">
          <cell r="Z3335" t="str">
            <v/>
          </cell>
        </row>
        <row r="3336">
          <cell r="Z3336" t="str">
            <v/>
          </cell>
        </row>
        <row r="3337">
          <cell r="Z3337" t="str">
            <v/>
          </cell>
        </row>
        <row r="3338">
          <cell r="Z3338" t="str">
            <v/>
          </cell>
        </row>
        <row r="3339">
          <cell r="Z3339" t="str">
            <v/>
          </cell>
        </row>
        <row r="3340">
          <cell r="Z3340" t="str">
            <v/>
          </cell>
        </row>
        <row r="3341">
          <cell r="Z3341" t="str">
            <v/>
          </cell>
        </row>
        <row r="3342">
          <cell r="Z3342" t="str">
            <v/>
          </cell>
        </row>
        <row r="3343">
          <cell r="Z3343" t="str">
            <v/>
          </cell>
        </row>
        <row r="3344">
          <cell r="Z3344" t="str">
            <v/>
          </cell>
        </row>
        <row r="3345">
          <cell r="Z3345" t="str">
            <v/>
          </cell>
        </row>
        <row r="3346">
          <cell r="Z3346" t="str">
            <v/>
          </cell>
        </row>
        <row r="3347">
          <cell r="Z3347" t="str">
            <v/>
          </cell>
        </row>
        <row r="3348">
          <cell r="Z3348" t="str">
            <v/>
          </cell>
        </row>
        <row r="3349">
          <cell r="Z3349" t="str">
            <v/>
          </cell>
        </row>
        <row r="3350">
          <cell r="Z3350" t="str">
            <v/>
          </cell>
        </row>
        <row r="3351">
          <cell r="Z3351" t="str">
            <v/>
          </cell>
        </row>
        <row r="3352">
          <cell r="Z3352" t="str">
            <v/>
          </cell>
        </row>
        <row r="3353">
          <cell r="Z3353" t="str">
            <v/>
          </cell>
        </row>
        <row r="3354">
          <cell r="Z3354" t="str">
            <v/>
          </cell>
        </row>
        <row r="3355">
          <cell r="Z3355" t="str">
            <v/>
          </cell>
        </row>
        <row r="3356">
          <cell r="Z3356" t="str">
            <v/>
          </cell>
        </row>
        <row r="3357">
          <cell r="Z3357" t="str">
            <v/>
          </cell>
        </row>
        <row r="3358">
          <cell r="Z3358" t="str">
            <v/>
          </cell>
        </row>
        <row r="3359">
          <cell r="Z3359" t="str">
            <v/>
          </cell>
        </row>
        <row r="3360">
          <cell r="Z3360" t="str">
            <v/>
          </cell>
        </row>
        <row r="3361">
          <cell r="Z3361" t="str">
            <v/>
          </cell>
        </row>
        <row r="3362">
          <cell r="Z3362" t="str">
            <v/>
          </cell>
        </row>
        <row r="3363">
          <cell r="Z3363" t="str">
            <v/>
          </cell>
        </row>
        <row r="3364">
          <cell r="Z3364" t="str">
            <v/>
          </cell>
        </row>
        <row r="3365">
          <cell r="Z3365" t="str">
            <v/>
          </cell>
        </row>
        <row r="3366">
          <cell r="Z3366" t="str">
            <v/>
          </cell>
        </row>
        <row r="3367">
          <cell r="Z3367" t="str">
            <v/>
          </cell>
        </row>
        <row r="3368">
          <cell r="Z3368" t="str">
            <v/>
          </cell>
        </row>
        <row r="3369">
          <cell r="Z3369" t="str">
            <v/>
          </cell>
        </row>
        <row r="3370">
          <cell r="Z3370" t="str">
            <v/>
          </cell>
        </row>
        <row r="3371">
          <cell r="Z3371" t="str">
            <v/>
          </cell>
        </row>
        <row r="3372">
          <cell r="Z3372" t="str">
            <v/>
          </cell>
        </row>
        <row r="3373">
          <cell r="Z3373" t="str">
            <v/>
          </cell>
        </row>
        <row r="3374">
          <cell r="Z3374" t="str">
            <v/>
          </cell>
        </row>
        <row r="3375">
          <cell r="Z3375" t="str">
            <v/>
          </cell>
        </row>
        <row r="3376">
          <cell r="Z3376" t="str">
            <v/>
          </cell>
        </row>
        <row r="3377">
          <cell r="Z3377" t="str">
            <v/>
          </cell>
        </row>
        <row r="3378">
          <cell r="Z3378" t="str">
            <v/>
          </cell>
        </row>
        <row r="3379">
          <cell r="Z3379" t="str">
            <v/>
          </cell>
        </row>
        <row r="3380">
          <cell r="Z3380" t="str">
            <v/>
          </cell>
        </row>
        <row r="3381">
          <cell r="Z3381" t="str">
            <v/>
          </cell>
        </row>
        <row r="3382">
          <cell r="Z3382" t="str">
            <v/>
          </cell>
        </row>
        <row r="3383">
          <cell r="Z3383" t="str">
            <v/>
          </cell>
        </row>
        <row r="3384">
          <cell r="Z3384" t="str">
            <v/>
          </cell>
        </row>
        <row r="3385">
          <cell r="Z3385" t="str">
            <v/>
          </cell>
        </row>
        <row r="3386">
          <cell r="Z3386" t="str">
            <v/>
          </cell>
        </row>
        <row r="3387">
          <cell r="Z3387" t="str">
            <v/>
          </cell>
        </row>
        <row r="3388">
          <cell r="Z3388" t="str">
            <v/>
          </cell>
        </row>
        <row r="3389">
          <cell r="Z3389" t="str">
            <v/>
          </cell>
        </row>
        <row r="3390">
          <cell r="Z3390" t="str">
            <v/>
          </cell>
        </row>
        <row r="3391">
          <cell r="Z3391" t="str">
            <v/>
          </cell>
        </row>
        <row r="3392">
          <cell r="Z3392" t="str">
            <v/>
          </cell>
        </row>
        <row r="3393">
          <cell r="Z3393" t="str">
            <v/>
          </cell>
        </row>
        <row r="3394">
          <cell r="Z3394" t="str">
            <v/>
          </cell>
        </row>
        <row r="3395">
          <cell r="Z3395" t="str">
            <v/>
          </cell>
        </row>
        <row r="3396">
          <cell r="Z3396" t="str">
            <v/>
          </cell>
        </row>
        <row r="3397">
          <cell r="Z3397" t="str">
            <v/>
          </cell>
        </row>
        <row r="3398">
          <cell r="Z3398" t="str">
            <v/>
          </cell>
        </row>
        <row r="3399">
          <cell r="Z3399" t="str">
            <v/>
          </cell>
        </row>
        <row r="3400">
          <cell r="Z3400" t="str">
            <v/>
          </cell>
        </row>
        <row r="3401">
          <cell r="Z3401" t="str">
            <v/>
          </cell>
        </row>
        <row r="3402">
          <cell r="Z3402" t="str">
            <v/>
          </cell>
        </row>
        <row r="3403">
          <cell r="Z3403" t="str">
            <v/>
          </cell>
        </row>
        <row r="3404">
          <cell r="Z3404" t="str">
            <v/>
          </cell>
        </row>
        <row r="3405">
          <cell r="Z3405" t="str">
            <v/>
          </cell>
        </row>
        <row r="3406">
          <cell r="Z3406" t="str">
            <v/>
          </cell>
        </row>
        <row r="3407">
          <cell r="Z3407" t="str">
            <v/>
          </cell>
        </row>
        <row r="3408">
          <cell r="Z3408" t="str">
            <v/>
          </cell>
        </row>
        <row r="3409">
          <cell r="Z3409" t="str">
            <v/>
          </cell>
        </row>
        <row r="3410">
          <cell r="Z3410" t="str">
            <v/>
          </cell>
        </row>
        <row r="3411">
          <cell r="Z3411" t="str">
            <v/>
          </cell>
        </row>
        <row r="3412">
          <cell r="Z3412" t="str">
            <v/>
          </cell>
        </row>
        <row r="3413">
          <cell r="Z3413" t="str">
            <v/>
          </cell>
        </row>
        <row r="3414">
          <cell r="Z3414" t="str">
            <v/>
          </cell>
        </row>
        <row r="3415">
          <cell r="Z3415" t="str">
            <v/>
          </cell>
        </row>
        <row r="3416">
          <cell r="Z3416" t="str">
            <v/>
          </cell>
        </row>
        <row r="3417">
          <cell r="Z3417" t="str">
            <v/>
          </cell>
        </row>
        <row r="3418">
          <cell r="Z3418" t="str">
            <v/>
          </cell>
        </row>
        <row r="3419">
          <cell r="Z3419" t="str">
            <v/>
          </cell>
        </row>
        <row r="3420">
          <cell r="Z3420" t="str">
            <v/>
          </cell>
        </row>
        <row r="3421">
          <cell r="Z3421" t="str">
            <v/>
          </cell>
        </row>
        <row r="3422">
          <cell r="Z3422" t="str">
            <v/>
          </cell>
        </row>
        <row r="3423">
          <cell r="Z3423" t="str">
            <v/>
          </cell>
        </row>
        <row r="3424">
          <cell r="Z3424" t="str">
            <v/>
          </cell>
        </row>
        <row r="3425">
          <cell r="Z3425" t="str">
            <v/>
          </cell>
        </row>
        <row r="3426">
          <cell r="Z3426" t="str">
            <v/>
          </cell>
        </row>
        <row r="3427">
          <cell r="Z3427" t="str">
            <v/>
          </cell>
        </row>
        <row r="3428">
          <cell r="Z3428" t="str">
            <v/>
          </cell>
        </row>
        <row r="3429">
          <cell r="Z3429" t="str">
            <v/>
          </cell>
        </row>
        <row r="3430">
          <cell r="Z3430" t="str">
            <v/>
          </cell>
        </row>
        <row r="3431">
          <cell r="Z3431" t="str">
            <v/>
          </cell>
        </row>
        <row r="3432">
          <cell r="Z3432" t="str">
            <v/>
          </cell>
        </row>
        <row r="3433">
          <cell r="Z3433" t="str">
            <v/>
          </cell>
        </row>
        <row r="3434">
          <cell r="Z3434" t="str">
            <v/>
          </cell>
        </row>
        <row r="3435">
          <cell r="Z3435" t="str">
            <v/>
          </cell>
        </row>
        <row r="3436">
          <cell r="Z3436" t="str">
            <v/>
          </cell>
        </row>
        <row r="3437">
          <cell r="Z3437" t="str">
            <v/>
          </cell>
        </row>
        <row r="3438">
          <cell r="Z3438" t="str">
            <v/>
          </cell>
        </row>
        <row r="3439">
          <cell r="Z3439" t="str">
            <v/>
          </cell>
        </row>
        <row r="3440">
          <cell r="Z3440" t="str">
            <v/>
          </cell>
        </row>
        <row r="3441">
          <cell r="Z3441" t="str">
            <v/>
          </cell>
        </row>
        <row r="3442">
          <cell r="Z3442" t="str">
            <v/>
          </cell>
        </row>
        <row r="3443">
          <cell r="Z3443" t="str">
            <v/>
          </cell>
        </row>
        <row r="3444">
          <cell r="Z3444" t="str">
            <v/>
          </cell>
        </row>
        <row r="3445">
          <cell r="Z3445" t="str">
            <v/>
          </cell>
        </row>
        <row r="3446">
          <cell r="Z3446" t="str">
            <v/>
          </cell>
        </row>
        <row r="3447">
          <cell r="Z3447" t="str">
            <v/>
          </cell>
        </row>
        <row r="3448">
          <cell r="Z3448" t="str">
            <v/>
          </cell>
        </row>
        <row r="3449">
          <cell r="Z3449" t="str">
            <v/>
          </cell>
        </row>
        <row r="3450">
          <cell r="Z3450" t="str">
            <v/>
          </cell>
        </row>
        <row r="3451">
          <cell r="Z3451" t="str">
            <v/>
          </cell>
        </row>
        <row r="3452">
          <cell r="Z3452" t="str">
            <v/>
          </cell>
        </row>
        <row r="3453">
          <cell r="Z3453" t="str">
            <v/>
          </cell>
        </row>
        <row r="3454">
          <cell r="Z3454" t="str">
            <v/>
          </cell>
        </row>
        <row r="3455">
          <cell r="Z3455" t="str">
            <v/>
          </cell>
        </row>
        <row r="3456">
          <cell r="Z3456" t="str">
            <v/>
          </cell>
        </row>
        <row r="3457">
          <cell r="Z3457" t="str">
            <v/>
          </cell>
        </row>
        <row r="3458">
          <cell r="Z3458" t="str">
            <v/>
          </cell>
        </row>
        <row r="3459">
          <cell r="Z3459" t="str">
            <v/>
          </cell>
        </row>
        <row r="3460">
          <cell r="Z3460" t="str">
            <v/>
          </cell>
        </row>
        <row r="3461">
          <cell r="Z3461" t="str">
            <v/>
          </cell>
        </row>
        <row r="3462">
          <cell r="Z3462" t="str">
            <v/>
          </cell>
        </row>
        <row r="3463">
          <cell r="Z3463" t="str">
            <v/>
          </cell>
        </row>
        <row r="3464">
          <cell r="Z3464" t="str">
            <v/>
          </cell>
        </row>
        <row r="3465">
          <cell r="Z3465" t="str">
            <v/>
          </cell>
        </row>
        <row r="3466">
          <cell r="Z3466" t="str">
            <v/>
          </cell>
        </row>
        <row r="3467">
          <cell r="Z3467" t="str">
            <v/>
          </cell>
        </row>
        <row r="3468">
          <cell r="Z3468" t="str">
            <v/>
          </cell>
        </row>
        <row r="3469">
          <cell r="Z3469" t="str">
            <v/>
          </cell>
        </row>
        <row r="3470">
          <cell r="Z3470" t="str">
            <v/>
          </cell>
        </row>
        <row r="3471">
          <cell r="Z3471" t="str">
            <v/>
          </cell>
        </row>
        <row r="3472">
          <cell r="Z3472" t="str">
            <v/>
          </cell>
        </row>
        <row r="3473">
          <cell r="Z3473" t="str">
            <v/>
          </cell>
        </row>
        <row r="3474">
          <cell r="Z3474" t="str">
            <v/>
          </cell>
        </row>
        <row r="3475">
          <cell r="Z3475" t="str">
            <v/>
          </cell>
        </row>
        <row r="3476">
          <cell r="Z3476" t="str">
            <v/>
          </cell>
        </row>
        <row r="3477">
          <cell r="Z3477" t="str">
            <v/>
          </cell>
        </row>
        <row r="3478">
          <cell r="Z3478" t="str">
            <v/>
          </cell>
        </row>
        <row r="3479">
          <cell r="Z3479" t="str">
            <v/>
          </cell>
        </row>
        <row r="3480">
          <cell r="Z3480" t="str">
            <v/>
          </cell>
        </row>
        <row r="3481">
          <cell r="Z3481" t="str">
            <v/>
          </cell>
        </row>
        <row r="3482">
          <cell r="Z3482" t="str">
            <v/>
          </cell>
        </row>
        <row r="3483">
          <cell r="Z3483" t="str">
            <v/>
          </cell>
        </row>
        <row r="3484">
          <cell r="Z3484" t="str">
            <v/>
          </cell>
        </row>
        <row r="3485">
          <cell r="Z3485" t="str">
            <v/>
          </cell>
        </row>
        <row r="3486">
          <cell r="Z3486" t="str">
            <v/>
          </cell>
        </row>
        <row r="3487">
          <cell r="Z3487" t="str">
            <v/>
          </cell>
        </row>
        <row r="3488">
          <cell r="Z3488" t="str">
            <v/>
          </cell>
        </row>
        <row r="3489">
          <cell r="Z3489" t="str">
            <v/>
          </cell>
        </row>
        <row r="3490">
          <cell r="Z3490" t="str">
            <v/>
          </cell>
        </row>
        <row r="3491">
          <cell r="Z3491" t="str">
            <v/>
          </cell>
        </row>
        <row r="3492">
          <cell r="Z3492" t="str">
            <v/>
          </cell>
        </row>
        <row r="3493">
          <cell r="Z3493" t="str">
            <v/>
          </cell>
        </row>
        <row r="3494">
          <cell r="Z3494" t="str">
            <v/>
          </cell>
        </row>
        <row r="3495">
          <cell r="Z3495" t="str">
            <v/>
          </cell>
        </row>
        <row r="3496">
          <cell r="Z3496" t="str">
            <v/>
          </cell>
        </row>
        <row r="3497">
          <cell r="Z3497" t="str">
            <v/>
          </cell>
        </row>
        <row r="3498">
          <cell r="Z3498" t="str">
            <v/>
          </cell>
        </row>
        <row r="3499">
          <cell r="Z3499" t="str">
            <v/>
          </cell>
        </row>
        <row r="3500">
          <cell r="Z3500" t="str">
            <v/>
          </cell>
        </row>
        <row r="3501">
          <cell r="Z3501" t="str">
            <v/>
          </cell>
        </row>
        <row r="3502">
          <cell r="Z3502" t="str">
            <v/>
          </cell>
        </row>
        <row r="3503">
          <cell r="Z3503" t="str">
            <v/>
          </cell>
        </row>
        <row r="3504">
          <cell r="Z3504" t="str">
            <v/>
          </cell>
        </row>
        <row r="3505">
          <cell r="Z3505" t="str">
            <v/>
          </cell>
        </row>
        <row r="3506">
          <cell r="Z3506" t="str">
            <v/>
          </cell>
        </row>
        <row r="3507">
          <cell r="Z3507" t="str">
            <v/>
          </cell>
        </row>
        <row r="3508">
          <cell r="Z3508" t="str">
            <v/>
          </cell>
        </row>
        <row r="3509">
          <cell r="Z3509" t="str">
            <v/>
          </cell>
        </row>
        <row r="3510">
          <cell r="Z3510" t="str">
            <v/>
          </cell>
        </row>
        <row r="3511">
          <cell r="Z3511" t="str">
            <v/>
          </cell>
        </row>
        <row r="3512">
          <cell r="Z3512" t="str">
            <v/>
          </cell>
        </row>
        <row r="3513">
          <cell r="Z3513" t="str">
            <v/>
          </cell>
        </row>
        <row r="3514">
          <cell r="Z3514" t="str">
            <v/>
          </cell>
        </row>
        <row r="3515">
          <cell r="Z3515" t="str">
            <v/>
          </cell>
        </row>
        <row r="3516">
          <cell r="Z3516" t="str">
            <v/>
          </cell>
        </row>
        <row r="3517">
          <cell r="Z3517" t="str">
            <v/>
          </cell>
        </row>
        <row r="3518">
          <cell r="Z3518" t="str">
            <v/>
          </cell>
        </row>
        <row r="3519">
          <cell r="Z3519" t="str">
            <v/>
          </cell>
        </row>
        <row r="3520">
          <cell r="Z3520" t="str">
            <v/>
          </cell>
        </row>
        <row r="3521">
          <cell r="Z3521" t="str">
            <v/>
          </cell>
        </row>
        <row r="3522">
          <cell r="Z3522" t="str">
            <v/>
          </cell>
        </row>
        <row r="3523">
          <cell r="Z3523" t="str">
            <v/>
          </cell>
        </row>
        <row r="3524">
          <cell r="Z3524" t="str">
            <v/>
          </cell>
        </row>
        <row r="3525">
          <cell r="Z3525" t="str">
            <v/>
          </cell>
        </row>
        <row r="3526">
          <cell r="Z3526" t="str">
            <v/>
          </cell>
        </row>
        <row r="3527">
          <cell r="Z3527" t="str">
            <v/>
          </cell>
        </row>
        <row r="3528">
          <cell r="Z3528" t="str">
            <v/>
          </cell>
        </row>
        <row r="3529">
          <cell r="Z3529" t="str">
            <v/>
          </cell>
        </row>
        <row r="3530">
          <cell r="Z3530" t="str">
            <v/>
          </cell>
        </row>
        <row r="3531">
          <cell r="Z3531" t="str">
            <v/>
          </cell>
        </row>
        <row r="3532">
          <cell r="Z3532" t="str">
            <v/>
          </cell>
        </row>
        <row r="3533">
          <cell r="Z3533" t="str">
            <v/>
          </cell>
        </row>
        <row r="3534">
          <cell r="Z3534" t="str">
            <v/>
          </cell>
        </row>
        <row r="3535">
          <cell r="Z3535" t="str">
            <v/>
          </cell>
        </row>
        <row r="3536">
          <cell r="Z3536" t="str">
            <v/>
          </cell>
        </row>
        <row r="3537">
          <cell r="Z3537" t="str">
            <v/>
          </cell>
        </row>
        <row r="3538">
          <cell r="Z3538" t="str">
            <v/>
          </cell>
        </row>
        <row r="3539">
          <cell r="Z3539" t="str">
            <v/>
          </cell>
        </row>
        <row r="3540">
          <cell r="Z3540" t="str">
            <v/>
          </cell>
        </row>
        <row r="3541">
          <cell r="Z3541" t="str">
            <v/>
          </cell>
        </row>
        <row r="3542">
          <cell r="Z3542" t="str">
            <v/>
          </cell>
        </row>
        <row r="3543">
          <cell r="Z3543" t="str">
            <v/>
          </cell>
        </row>
        <row r="3544">
          <cell r="Z3544" t="str">
            <v/>
          </cell>
        </row>
        <row r="3545">
          <cell r="Z3545" t="str">
            <v/>
          </cell>
        </row>
        <row r="3546">
          <cell r="Z3546" t="str">
            <v/>
          </cell>
        </row>
        <row r="3547">
          <cell r="Z3547" t="str">
            <v/>
          </cell>
        </row>
        <row r="3548">
          <cell r="Z3548" t="str">
            <v/>
          </cell>
        </row>
        <row r="3549">
          <cell r="Z3549" t="str">
            <v/>
          </cell>
        </row>
        <row r="3550">
          <cell r="Z3550" t="str">
            <v/>
          </cell>
        </row>
        <row r="3551">
          <cell r="Z3551" t="str">
            <v/>
          </cell>
        </row>
        <row r="3552">
          <cell r="Z3552" t="str">
            <v/>
          </cell>
        </row>
        <row r="3553">
          <cell r="Z3553" t="str">
            <v/>
          </cell>
        </row>
        <row r="3554">
          <cell r="Z3554" t="str">
            <v/>
          </cell>
        </row>
        <row r="3555">
          <cell r="Z3555" t="str">
            <v/>
          </cell>
        </row>
        <row r="3556">
          <cell r="Z3556" t="str">
            <v/>
          </cell>
        </row>
        <row r="3557">
          <cell r="Z3557" t="str">
            <v/>
          </cell>
        </row>
        <row r="3558">
          <cell r="Z3558" t="str">
            <v/>
          </cell>
        </row>
        <row r="3559">
          <cell r="Z3559" t="str">
            <v/>
          </cell>
        </row>
        <row r="3560">
          <cell r="Z3560" t="str">
            <v/>
          </cell>
        </row>
        <row r="3561">
          <cell r="Z3561" t="str">
            <v/>
          </cell>
        </row>
        <row r="3562">
          <cell r="Z3562" t="str">
            <v/>
          </cell>
        </row>
        <row r="3563">
          <cell r="Z3563" t="str">
            <v/>
          </cell>
        </row>
        <row r="3564">
          <cell r="Z3564" t="str">
            <v/>
          </cell>
        </row>
        <row r="3565">
          <cell r="Z3565" t="str">
            <v/>
          </cell>
        </row>
        <row r="3566">
          <cell r="Z3566" t="str">
            <v/>
          </cell>
        </row>
        <row r="3567">
          <cell r="Z3567" t="str">
            <v/>
          </cell>
        </row>
        <row r="3568">
          <cell r="Z3568" t="str">
            <v/>
          </cell>
        </row>
        <row r="3569">
          <cell r="Z3569" t="str">
            <v/>
          </cell>
        </row>
        <row r="3570">
          <cell r="Z3570" t="str">
            <v/>
          </cell>
        </row>
        <row r="3571">
          <cell r="Z3571" t="str">
            <v/>
          </cell>
        </row>
        <row r="3572">
          <cell r="Z3572" t="str">
            <v/>
          </cell>
        </row>
        <row r="3573">
          <cell r="Z3573" t="str">
            <v/>
          </cell>
        </row>
        <row r="3574">
          <cell r="Z3574" t="str">
            <v/>
          </cell>
        </row>
        <row r="3575">
          <cell r="Z3575" t="str">
            <v/>
          </cell>
        </row>
        <row r="3576">
          <cell r="Z3576" t="str">
            <v/>
          </cell>
        </row>
        <row r="3577">
          <cell r="Z3577" t="str">
            <v/>
          </cell>
        </row>
        <row r="3578">
          <cell r="Z3578" t="str">
            <v/>
          </cell>
        </row>
        <row r="3579">
          <cell r="Z3579" t="str">
            <v/>
          </cell>
        </row>
        <row r="3580">
          <cell r="Z3580" t="str">
            <v/>
          </cell>
        </row>
        <row r="3581">
          <cell r="Z3581" t="str">
            <v/>
          </cell>
        </row>
        <row r="3582">
          <cell r="Z3582" t="str">
            <v/>
          </cell>
        </row>
        <row r="3583">
          <cell r="Z3583" t="str">
            <v/>
          </cell>
        </row>
        <row r="3584">
          <cell r="Z3584" t="str">
            <v/>
          </cell>
        </row>
        <row r="3585">
          <cell r="Z3585" t="str">
            <v/>
          </cell>
        </row>
        <row r="3586">
          <cell r="Z3586" t="str">
            <v/>
          </cell>
        </row>
        <row r="3587">
          <cell r="Z3587" t="str">
            <v/>
          </cell>
        </row>
        <row r="3588">
          <cell r="Z3588" t="str">
            <v/>
          </cell>
        </row>
        <row r="3589">
          <cell r="Z3589" t="str">
            <v/>
          </cell>
        </row>
        <row r="3590">
          <cell r="Z3590" t="str">
            <v/>
          </cell>
        </row>
        <row r="3591">
          <cell r="Z3591" t="str">
            <v/>
          </cell>
        </row>
        <row r="3592">
          <cell r="Z3592" t="str">
            <v/>
          </cell>
        </row>
        <row r="3593">
          <cell r="Z3593" t="str">
            <v/>
          </cell>
        </row>
        <row r="3594">
          <cell r="Z3594" t="str">
            <v/>
          </cell>
        </row>
        <row r="3595">
          <cell r="Z3595" t="str">
            <v/>
          </cell>
        </row>
        <row r="3596">
          <cell r="Z3596" t="str">
            <v/>
          </cell>
        </row>
        <row r="3597">
          <cell r="Z3597" t="str">
            <v/>
          </cell>
        </row>
        <row r="3598">
          <cell r="Z3598" t="str">
            <v/>
          </cell>
        </row>
        <row r="3599">
          <cell r="Z3599" t="str">
            <v/>
          </cell>
        </row>
        <row r="3600">
          <cell r="Z3600" t="str">
            <v/>
          </cell>
        </row>
        <row r="3601">
          <cell r="Z3601" t="str">
            <v/>
          </cell>
        </row>
        <row r="3602">
          <cell r="Z3602" t="str">
            <v/>
          </cell>
        </row>
        <row r="3603">
          <cell r="Z3603" t="str">
            <v/>
          </cell>
        </row>
        <row r="3604">
          <cell r="Z3604" t="str">
            <v/>
          </cell>
        </row>
        <row r="3605">
          <cell r="Z3605" t="str">
            <v/>
          </cell>
        </row>
        <row r="3606">
          <cell r="Z3606" t="str">
            <v/>
          </cell>
        </row>
        <row r="3607">
          <cell r="Z3607" t="str">
            <v/>
          </cell>
        </row>
        <row r="3608">
          <cell r="Z3608" t="str">
            <v/>
          </cell>
        </row>
        <row r="3609">
          <cell r="Z3609" t="str">
            <v/>
          </cell>
        </row>
        <row r="3610">
          <cell r="Z3610" t="str">
            <v/>
          </cell>
        </row>
        <row r="3611">
          <cell r="Z3611" t="str">
            <v/>
          </cell>
        </row>
        <row r="3612">
          <cell r="Z3612" t="str">
            <v/>
          </cell>
        </row>
        <row r="3613">
          <cell r="Z3613" t="str">
            <v/>
          </cell>
        </row>
        <row r="3614">
          <cell r="Z3614" t="str">
            <v/>
          </cell>
        </row>
        <row r="3615">
          <cell r="Z3615" t="str">
            <v/>
          </cell>
        </row>
        <row r="3616">
          <cell r="Z3616" t="str">
            <v/>
          </cell>
        </row>
        <row r="3617">
          <cell r="Z3617" t="str">
            <v/>
          </cell>
        </row>
        <row r="3618">
          <cell r="Z3618" t="str">
            <v/>
          </cell>
        </row>
        <row r="3619">
          <cell r="Z3619" t="str">
            <v/>
          </cell>
        </row>
        <row r="3620">
          <cell r="Z3620" t="str">
            <v/>
          </cell>
        </row>
        <row r="3621">
          <cell r="Z3621" t="str">
            <v/>
          </cell>
        </row>
        <row r="3622">
          <cell r="Z3622" t="str">
            <v/>
          </cell>
        </row>
        <row r="3623">
          <cell r="Z3623" t="str">
            <v/>
          </cell>
        </row>
        <row r="3624">
          <cell r="Z3624" t="str">
            <v/>
          </cell>
        </row>
        <row r="3625">
          <cell r="Z3625" t="str">
            <v/>
          </cell>
        </row>
        <row r="3626">
          <cell r="Z3626" t="str">
            <v/>
          </cell>
        </row>
        <row r="3627">
          <cell r="Z3627" t="str">
            <v/>
          </cell>
        </row>
        <row r="3628">
          <cell r="Z3628" t="str">
            <v/>
          </cell>
        </row>
        <row r="3629">
          <cell r="Z3629" t="str">
            <v/>
          </cell>
        </row>
        <row r="3630">
          <cell r="Z3630" t="str">
            <v/>
          </cell>
        </row>
        <row r="3631">
          <cell r="Z3631" t="str">
            <v/>
          </cell>
        </row>
        <row r="3632">
          <cell r="Z3632" t="str">
            <v/>
          </cell>
        </row>
        <row r="3633">
          <cell r="Z3633" t="str">
            <v/>
          </cell>
        </row>
        <row r="3634">
          <cell r="Z3634" t="str">
            <v/>
          </cell>
        </row>
        <row r="3635">
          <cell r="Z3635" t="str">
            <v/>
          </cell>
        </row>
        <row r="3636">
          <cell r="Z3636" t="str">
            <v/>
          </cell>
        </row>
        <row r="3637">
          <cell r="Z3637" t="str">
            <v/>
          </cell>
        </row>
        <row r="3638">
          <cell r="Z3638" t="str">
            <v/>
          </cell>
        </row>
        <row r="3639">
          <cell r="Z3639" t="str">
            <v/>
          </cell>
        </row>
        <row r="3640">
          <cell r="Z3640" t="str">
            <v/>
          </cell>
        </row>
        <row r="3641">
          <cell r="Z3641" t="str">
            <v/>
          </cell>
        </row>
        <row r="3642">
          <cell r="Z3642" t="str">
            <v/>
          </cell>
        </row>
        <row r="3643">
          <cell r="Z3643" t="str">
            <v/>
          </cell>
        </row>
        <row r="3644">
          <cell r="Z3644" t="str">
            <v/>
          </cell>
        </row>
        <row r="3645">
          <cell r="Z3645" t="str">
            <v/>
          </cell>
        </row>
        <row r="3646">
          <cell r="Z3646" t="str">
            <v/>
          </cell>
        </row>
        <row r="3647">
          <cell r="Z3647" t="str">
            <v/>
          </cell>
        </row>
        <row r="3648">
          <cell r="Z3648" t="str">
            <v/>
          </cell>
        </row>
        <row r="3649">
          <cell r="Z3649" t="str">
            <v/>
          </cell>
        </row>
        <row r="3650">
          <cell r="Z3650" t="str">
            <v/>
          </cell>
        </row>
        <row r="3651">
          <cell r="Z3651" t="str">
            <v/>
          </cell>
        </row>
        <row r="3652">
          <cell r="Z3652" t="str">
            <v/>
          </cell>
        </row>
        <row r="3653">
          <cell r="Z3653" t="str">
            <v/>
          </cell>
        </row>
        <row r="3654">
          <cell r="Z3654" t="str">
            <v/>
          </cell>
        </row>
        <row r="3655">
          <cell r="Z3655" t="str">
            <v/>
          </cell>
        </row>
        <row r="3656">
          <cell r="Z3656" t="str">
            <v/>
          </cell>
        </row>
        <row r="3657">
          <cell r="Z3657" t="str">
            <v/>
          </cell>
        </row>
        <row r="3658">
          <cell r="Z3658" t="str">
            <v/>
          </cell>
        </row>
        <row r="3659">
          <cell r="Z3659" t="str">
            <v/>
          </cell>
        </row>
        <row r="3660">
          <cell r="Z3660" t="str">
            <v/>
          </cell>
        </row>
        <row r="3661">
          <cell r="Z3661" t="str">
            <v/>
          </cell>
        </row>
        <row r="3662">
          <cell r="Z3662" t="str">
            <v/>
          </cell>
        </row>
        <row r="3663">
          <cell r="Z3663" t="str">
            <v/>
          </cell>
        </row>
        <row r="3664">
          <cell r="Z3664" t="str">
            <v/>
          </cell>
        </row>
        <row r="3665">
          <cell r="Z3665" t="str">
            <v/>
          </cell>
        </row>
        <row r="3666">
          <cell r="Z3666" t="str">
            <v/>
          </cell>
        </row>
        <row r="3667">
          <cell r="Z3667" t="str">
            <v/>
          </cell>
        </row>
        <row r="3668">
          <cell r="Z3668" t="str">
            <v/>
          </cell>
        </row>
        <row r="3669">
          <cell r="Z3669" t="str">
            <v/>
          </cell>
        </row>
        <row r="3670">
          <cell r="Z3670" t="str">
            <v/>
          </cell>
        </row>
        <row r="3671">
          <cell r="Z3671" t="str">
            <v/>
          </cell>
        </row>
        <row r="3672">
          <cell r="Z3672" t="str">
            <v/>
          </cell>
        </row>
        <row r="3673">
          <cell r="Z3673" t="str">
            <v/>
          </cell>
        </row>
        <row r="3674">
          <cell r="Z3674" t="str">
            <v/>
          </cell>
        </row>
        <row r="3675">
          <cell r="Z3675" t="str">
            <v/>
          </cell>
        </row>
        <row r="3676">
          <cell r="Z3676" t="str">
            <v/>
          </cell>
        </row>
        <row r="3677">
          <cell r="Z3677" t="str">
            <v/>
          </cell>
        </row>
        <row r="3678">
          <cell r="Z3678" t="str">
            <v/>
          </cell>
        </row>
        <row r="3679">
          <cell r="Z3679" t="str">
            <v/>
          </cell>
        </row>
        <row r="3680">
          <cell r="Z3680" t="str">
            <v/>
          </cell>
        </row>
        <row r="3681">
          <cell r="Z3681" t="str">
            <v/>
          </cell>
        </row>
        <row r="3682">
          <cell r="Z3682" t="str">
            <v/>
          </cell>
        </row>
        <row r="3683">
          <cell r="Z3683" t="str">
            <v/>
          </cell>
        </row>
        <row r="3684">
          <cell r="Z3684" t="str">
            <v/>
          </cell>
        </row>
        <row r="3685">
          <cell r="Z3685" t="str">
            <v/>
          </cell>
        </row>
        <row r="3686">
          <cell r="Z3686" t="str">
            <v/>
          </cell>
        </row>
        <row r="3687">
          <cell r="Z3687" t="str">
            <v/>
          </cell>
        </row>
        <row r="3688">
          <cell r="Z3688" t="str">
            <v/>
          </cell>
        </row>
        <row r="3689">
          <cell r="Z3689" t="str">
            <v/>
          </cell>
        </row>
        <row r="3690">
          <cell r="Z3690" t="str">
            <v/>
          </cell>
        </row>
        <row r="3691">
          <cell r="Z3691" t="str">
            <v/>
          </cell>
        </row>
        <row r="3692">
          <cell r="Z3692" t="str">
            <v/>
          </cell>
        </row>
        <row r="3693">
          <cell r="Z3693" t="str">
            <v/>
          </cell>
        </row>
        <row r="3694">
          <cell r="Z3694" t="str">
            <v/>
          </cell>
        </row>
        <row r="3695">
          <cell r="Z3695" t="str">
            <v/>
          </cell>
        </row>
        <row r="3696">
          <cell r="Z3696" t="str">
            <v/>
          </cell>
        </row>
        <row r="3697">
          <cell r="Z3697" t="str">
            <v/>
          </cell>
        </row>
        <row r="3698">
          <cell r="Z3698" t="str">
            <v/>
          </cell>
        </row>
        <row r="3699">
          <cell r="Z3699" t="str">
            <v/>
          </cell>
        </row>
        <row r="3700">
          <cell r="Z3700" t="str">
            <v/>
          </cell>
        </row>
        <row r="3701">
          <cell r="Z3701" t="str">
            <v/>
          </cell>
        </row>
        <row r="3702">
          <cell r="Z3702" t="str">
            <v/>
          </cell>
        </row>
        <row r="3703">
          <cell r="Z3703" t="str">
            <v/>
          </cell>
        </row>
        <row r="3704">
          <cell r="Z3704" t="str">
            <v/>
          </cell>
        </row>
        <row r="3705">
          <cell r="Z3705" t="str">
            <v/>
          </cell>
        </row>
        <row r="3706">
          <cell r="Z3706" t="str">
            <v/>
          </cell>
        </row>
        <row r="3707">
          <cell r="Z3707" t="str">
            <v/>
          </cell>
        </row>
        <row r="3708">
          <cell r="Z3708" t="str">
            <v/>
          </cell>
        </row>
        <row r="3709">
          <cell r="Z3709" t="str">
            <v/>
          </cell>
        </row>
        <row r="3710">
          <cell r="Z3710" t="str">
            <v/>
          </cell>
        </row>
        <row r="3711">
          <cell r="Z3711" t="str">
            <v/>
          </cell>
        </row>
        <row r="3712">
          <cell r="Z3712" t="str">
            <v/>
          </cell>
        </row>
        <row r="3713">
          <cell r="Z3713" t="str">
            <v/>
          </cell>
        </row>
        <row r="3714">
          <cell r="Z3714" t="str">
            <v/>
          </cell>
        </row>
        <row r="3715">
          <cell r="Z3715" t="str">
            <v/>
          </cell>
        </row>
        <row r="3716">
          <cell r="Z3716" t="str">
            <v/>
          </cell>
        </row>
        <row r="3717">
          <cell r="Z3717" t="str">
            <v/>
          </cell>
        </row>
        <row r="3718">
          <cell r="Z3718" t="str">
            <v/>
          </cell>
        </row>
        <row r="3719">
          <cell r="Z3719" t="str">
            <v/>
          </cell>
        </row>
        <row r="3720">
          <cell r="Z3720" t="str">
            <v/>
          </cell>
        </row>
        <row r="3721">
          <cell r="Z3721" t="str">
            <v/>
          </cell>
        </row>
        <row r="3722">
          <cell r="Z3722" t="str">
            <v/>
          </cell>
        </row>
        <row r="3723">
          <cell r="Z3723" t="str">
            <v/>
          </cell>
        </row>
        <row r="3724">
          <cell r="Z3724" t="str">
            <v/>
          </cell>
        </row>
        <row r="3725">
          <cell r="Z3725" t="str">
            <v/>
          </cell>
        </row>
        <row r="3726">
          <cell r="Z3726" t="str">
            <v/>
          </cell>
        </row>
        <row r="3727">
          <cell r="Z3727" t="str">
            <v/>
          </cell>
        </row>
        <row r="3728">
          <cell r="Z3728" t="str">
            <v/>
          </cell>
        </row>
        <row r="3729">
          <cell r="Z3729" t="str">
            <v/>
          </cell>
        </row>
        <row r="3730">
          <cell r="Z3730" t="str">
            <v/>
          </cell>
        </row>
        <row r="3731">
          <cell r="Z3731" t="str">
            <v/>
          </cell>
        </row>
        <row r="3732">
          <cell r="Z3732" t="str">
            <v/>
          </cell>
        </row>
        <row r="3733">
          <cell r="Z3733" t="str">
            <v/>
          </cell>
        </row>
        <row r="3734">
          <cell r="Z3734" t="str">
            <v/>
          </cell>
        </row>
        <row r="3735">
          <cell r="Z3735" t="str">
            <v/>
          </cell>
        </row>
        <row r="3736">
          <cell r="Z3736" t="str">
            <v/>
          </cell>
        </row>
        <row r="3737">
          <cell r="Z3737" t="str">
            <v/>
          </cell>
        </row>
        <row r="3738">
          <cell r="Z3738" t="str">
            <v/>
          </cell>
        </row>
        <row r="3739">
          <cell r="Z3739" t="str">
            <v/>
          </cell>
        </row>
        <row r="3740">
          <cell r="Z3740" t="str">
            <v/>
          </cell>
        </row>
        <row r="3741">
          <cell r="Z3741" t="str">
            <v/>
          </cell>
        </row>
        <row r="3742">
          <cell r="Z3742" t="str">
            <v/>
          </cell>
        </row>
        <row r="3743">
          <cell r="Z3743" t="str">
            <v/>
          </cell>
        </row>
        <row r="3744">
          <cell r="Z3744" t="str">
            <v/>
          </cell>
        </row>
        <row r="3745">
          <cell r="Z3745" t="str">
            <v/>
          </cell>
        </row>
        <row r="3746">
          <cell r="Z3746" t="str">
            <v/>
          </cell>
        </row>
        <row r="3747">
          <cell r="Z3747" t="str">
            <v/>
          </cell>
        </row>
        <row r="3748">
          <cell r="Z3748" t="str">
            <v/>
          </cell>
        </row>
        <row r="3749">
          <cell r="Z3749" t="str">
            <v/>
          </cell>
        </row>
        <row r="3750">
          <cell r="Z3750" t="str">
            <v/>
          </cell>
        </row>
        <row r="3751">
          <cell r="Z3751" t="str">
            <v/>
          </cell>
        </row>
        <row r="3752">
          <cell r="Z3752" t="str">
            <v/>
          </cell>
        </row>
        <row r="3753">
          <cell r="Z3753" t="str">
            <v/>
          </cell>
        </row>
        <row r="3754">
          <cell r="Z3754" t="str">
            <v/>
          </cell>
        </row>
        <row r="3755">
          <cell r="Z3755" t="str">
            <v/>
          </cell>
        </row>
        <row r="3756">
          <cell r="Z3756" t="str">
            <v/>
          </cell>
        </row>
        <row r="3757">
          <cell r="Z3757" t="str">
            <v/>
          </cell>
        </row>
        <row r="3758">
          <cell r="Z3758" t="str">
            <v/>
          </cell>
        </row>
        <row r="3759">
          <cell r="Z3759" t="str">
            <v/>
          </cell>
        </row>
        <row r="3760">
          <cell r="Z3760" t="str">
            <v/>
          </cell>
        </row>
        <row r="3761">
          <cell r="Z3761" t="str">
            <v/>
          </cell>
        </row>
        <row r="3762">
          <cell r="Z3762" t="str">
            <v/>
          </cell>
        </row>
        <row r="3763">
          <cell r="Z3763" t="str">
            <v/>
          </cell>
        </row>
        <row r="3764">
          <cell r="Z3764" t="str">
            <v/>
          </cell>
        </row>
        <row r="3765">
          <cell r="Z3765" t="str">
            <v/>
          </cell>
        </row>
        <row r="3766">
          <cell r="Z3766" t="str">
            <v/>
          </cell>
        </row>
        <row r="3767">
          <cell r="Z3767" t="str">
            <v/>
          </cell>
        </row>
        <row r="3768">
          <cell r="Z3768" t="str">
            <v/>
          </cell>
        </row>
        <row r="3769">
          <cell r="Z3769" t="str">
            <v/>
          </cell>
        </row>
        <row r="3770">
          <cell r="Z3770" t="str">
            <v/>
          </cell>
        </row>
        <row r="3771">
          <cell r="Z3771" t="str">
            <v/>
          </cell>
        </row>
        <row r="3772">
          <cell r="Z3772" t="str">
            <v/>
          </cell>
        </row>
        <row r="3773">
          <cell r="Z3773" t="str">
            <v/>
          </cell>
        </row>
        <row r="3774">
          <cell r="Z3774" t="str">
            <v/>
          </cell>
        </row>
        <row r="3775">
          <cell r="Z3775" t="str">
            <v/>
          </cell>
        </row>
        <row r="3776">
          <cell r="Z3776" t="str">
            <v/>
          </cell>
        </row>
        <row r="3777">
          <cell r="Z3777" t="str">
            <v/>
          </cell>
        </row>
        <row r="3778">
          <cell r="Z3778" t="str">
            <v/>
          </cell>
        </row>
        <row r="3779">
          <cell r="Z3779" t="str">
            <v/>
          </cell>
        </row>
        <row r="3780">
          <cell r="Z3780" t="str">
            <v/>
          </cell>
        </row>
        <row r="3781">
          <cell r="Z3781" t="str">
            <v/>
          </cell>
        </row>
        <row r="3782">
          <cell r="Z3782" t="str">
            <v/>
          </cell>
        </row>
        <row r="3783">
          <cell r="Z3783" t="str">
            <v/>
          </cell>
        </row>
        <row r="3784">
          <cell r="Z3784" t="str">
            <v/>
          </cell>
        </row>
        <row r="3785">
          <cell r="Z3785" t="str">
            <v/>
          </cell>
        </row>
        <row r="3786">
          <cell r="Z3786" t="str">
            <v/>
          </cell>
        </row>
        <row r="3787">
          <cell r="Z3787" t="str">
            <v/>
          </cell>
        </row>
        <row r="3788">
          <cell r="Z3788" t="str">
            <v/>
          </cell>
        </row>
        <row r="3789">
          <cell r="Z3789" t="str">
            <v/>
          </cell>
        </row>
        <row r="3790">
          <cell r="Z3790" t="str">
            <v/>
          </cell>
        </row>
        <row r="3791">
          <cell r="Z3791" t="str">
            <v/>
          </cell>
        </row>
        <row r="3792">
          <cell r="Z3792" t="str">
            <v/>
          </cell>
        </row>
        <row r="3793">
          <cell r="Z3793" t="str">
            <v/>
          </cell>
        </row>
        <row r="3794">
          <cell r="Z3794" t="str">
            <v/>
          </cell>
        </row>
        <row r="3795">
          <cell r="Z3795" t="str">
            <v/>
          </cell>
        </row>
        <row r="3796">
          <cell r="Z3796" t="str">
            <v/>
          </cell>
        </row>
        <row r="3797">
          <cell r="Z3797" t="str">
            <v/>
          </cell>
        </row>
        <row r="3798">
          <cell r="Z3798" t="str">
            <v/>
          </cell>
        </row>
        <row r="3799">
          <cell r="Z3799" t="str">
            <v/>
          </cell>
        </row>
        <row r="3800">
          <cell r="Z3800" t="str">
            <v/>
          </cell>
        </row>
        <row r="3801">
          <cell r="Z3801" t="str">
            <v/>
          </cell>
        </row>
        <row r="3802">
          <cell r="Z3802" t="str">
            <v/>
          </cell>
        </row>
        <row r="3803">
          <cell r="Z3803" t="str">
            <v/>
          </cell>
        </row>
        <row r="3804">
          <cell r="Z3804" t="str">
            <v/>
          </cell>
        </row>
        <row r="3805">
          <cell r="Z3805" t="str">
            <v/>
          </cell>
        </row>
        <row r="3806">
          <cell r="Z3806" t="str">
            <v/>
          </cell>
        </row>
        <row r="3807">
          <cell r="Z3807" t="str">
            <v/>
          </cell>
        </row>
        <row r="3808">
          <cell r="Z3808" t="str">
            <v/>
          </cell>
        </row>
        <row r="3809">
          <cell r="Z3809" t="str">
            <v/>
          </cell>
        </row>
        <row r="3810">
          <cell r="Z3810" t="str">
            <v/>
          </cell>
        </row>
        <row r="3811">
          <cell r="Z3811" t="str">
            <v/>
          </cell>
        </row>
        <row r="3812">
          <cell r="Z3812" t="str">
            <v/>
          </cell>
        </row>
        <row r="3813">
          <cell r="Z3813" t="str">
            <v/>
          </cell>
        </row>
        <row r="3814">
          <cell r="Z3814" t="str">
            <v/>
          </cell>
        </row>
        <row r="3815">
          <cell r="Z3815" t="str">
            <v/>
          </cell>
        </row>
        <row r="3816">
          <cell r="Z3816" t="str">
            <v/>
          </cell>
        </row>
        <row r="3817">
          <cell r="Z3817" t="str">
            <v/>
          </cell>
        </row>
        <row r="3818">
          <cell r="Z3818" t="str">
            <v/>
          </cell>
        </row>
        <row r="3819">
          <cell r="Z3819" t="str">
            <v/>
          </cell>
        </row>
        <row r="3820">
          <cell r="Z3820" t="str">
            <v/>
          </cell>
        </row>
        <row r="3821">
          <cell r="Z3821" t="str">
            <v/>
          </cell>
        </row>
        <row r="3822">
          <cell r="Z3822" t="str">
            <v/>
          </cell>
        </row>
        <row r="3823">
          <cell r="Z3823" t="str">
            <v/>
          </cell>
        </row>
        <row r="3824">
          <cell r="Z3824" t="str">
            <v/>
          </cell>
        </row>
        <row r="3825">
          <cell r="Z3825" t="str">
            <v/>
          </cell>
        </row>
        <row r="3826">
          <cell r="Z3826" t="str">
            <v/>
          </cell>
        </row>
        <row r="3827">
          <cell r="Z3827" t="str">
            <v/>
          </cell>
        </row>
        <row r="3828">
          <cell r="Z3828" t="str">
            <v/>
          </cell>
        </row>
        <row r="3829">
          <cell r="Z3829" t="str">
            <v/>
          </cell>
        </row>
        <row r="3830">
          <cell r="Z3830" t="str">
            <v/>
          </cell>
        </row>
        <row r="3831">
          <cell r="Z3831" t="str">
            <v/>
          </cell>
        </row>
        <row r="3832">
          <cell r="Z3832" t="str">
            <v/>
          </cell>
        </row>
        <row r="3833">
          <cell r="Z3833" t="str">
            <v/>
          </cell>
        </row>
        <row r="3834">
          <cell r="Z3834" t="str">
            <v/>
          </cell>
        </row>
        <row r="3835">
          <cell r="Z3835" t="str">
            <v/>
          </cell>
        </row>
        <row r="3836">
          <cell r="Z3836" t="str">
            <v/>
          </cell>
        </row>
        <row r="3837">
          <cell r="Z3837" t="str">
            <v/>
          </cell>
        </row>
        <row r="3838">
          <cell r="Z3838" t="str">
            <v/>
          </cell>
        </row>
        <row r="3839">
          <cell r="Z3839" t="str">
            <v/>
          </cell>
        </row>
        <row r="3840">
          <cell r="Z3840" t="str">
            <v/>
          </cell>
        </row>
        <row r="3841">
          <cell r="Z3841" t="str">
            <v/>
          </cell>
        </row>
        <row r="3842">
          <cell r="Z3842" t="str">
            <v/>
          </cell>
        </row>
        <row r="3843">
          <cell r="Z3843" t="str">
            <v/>
          </cell>
        </row>
        <row r="3844">
          <cell r="Z3844" t="str">
            <v/>
          </cell>
        </row>
        <row r="3845">
          <cell r="Z3845" t="str">
            <v/>
          </cell>
        </row>
        <row r="3846">
          <cell r="Z3846" t="str">
            <v/>
          </cell>
        </row>
        <row r="3847">
          <cell r="Z3847" t="str">
            <v/>
          </cell>
        </row>
        <row r="3848">
          <cell r="Z3848" t="str">
            <v/>
          </cell>
        </row>
        <row r="3849">
          <cell r="Z3849" t="str">
            <v/>
          </cell>
        </row>
        <row r="3850">
          <cell r="Z3850" t="str">
            <v/>
          </cell>
        </row>
        <row r="3851">
          <cell r="Z3851" t="str">
            <v/>
          </cell>
        </row>
        <row r="3852">
          <cell r="Z3852" t="str">
            <v/>
          </cell>
        </row>
        <row r="3853">
          <cell r="Z3853" t="str">
            <v/>
          </cell>
        </row>
        <row r="3854">
          <cell r="Z3854" t="str">
            <v/>
          </cell>
        </row>
        <row r="3855">
          <cell r="Z3855" t="str">
            <v/>
          </cell>
        </row>
        <row r="3856">
          <cell r="Z3856" t="str">
            <v/>
          </cell>
        </row>
        <row r="3857">
          <cell r="Z3857" t="str">
            <v/>
          </cell>
        </row>
        <row r="3858">
          <cell r="Z3858" t="str">
            <v/>
          </cell>
        </row>
        <row r="3859">
          <cell r="Z3859" t="str">
            <v/>
          </cell>
        </row>
        <row r="3860">
          <cell r="Z3860" t="str">
            <v/>
          </cell>
        </row>
        <row r="3861">
          <cell r="Z3861" t="str">
            <v/>
          </cell>
        </row>
        <row r="3862">
          <cell r="Z3862" t="str">
            <v/>
          </cell>
        </row>
        <row r="3863">
          <cell r="Z3863" t="str">
            <v/>
          </cell>
        </row>
        <row r="3864">
          <cell r="Z3864" t="str">
            <v/>
          </cell>
        </row>
        <row r="3865">
          <cell r="Z3865" t="str">
            <v/>
          </cell>
        </row>
        <row r="3866">
          <cell r="Z3866" t="str">
            <v/>
          </cell>
        </row>
        <row r="3867">
          <cell r="Z3867" t="str">
            <v/>
          </cell>
        </row>
        <row r="3868">
          <cell r="Z3868" t="str">
            <v/>
          </cell>
        </row>
        <row r="3869">
          <cell r="Z3869" t="str">
            <v/>
          </cell>
        </row>
        <row r="3870">
          <cell r="Z3870" t="str">
            <v/>
          </cell>
        </row>
        <row r="3871">
          <cell r="Z3871" t="str">
            <v/>
          </cell>
        </row>
        <row r="3872">
          <cell r="Z3872" t="str">
            <v/>
          </cell>
        </row>
        <row r="3873">
          <cell r="Z3873" t="str">
            <v/>
          </cell>
        </row>
        <row r="3874">
          <cell r="Z3874" t="str">
            <v/>
          </cell>
        </row>
        <row r="3875">
          <cell r="Z3875" t="str">
            <v/>
          </cell>
        </row>
        <row r="3876">
          <cell r="Z3876" t="str">
            <v/>
          </cell>
        </row>
        <row r="3877">
          <cell r="Z3877" t="str">
            <v/>
          </cell>
        </row>
        <row r="3878">
          <cell r="Z3878" t="str">
            <v/>
          </cell>
        </row>
        <row r="3879">
          <cell r="Z3879" t="str">
            <v/>
          </cell>
        </row>
        <row r="3880">
          <cell r="Z3880" t="str">
            <v/>
          </cell>
        </row>
        <row r="3881">
          <cell r="Z3881" t="str">
            <v/>
          </cell>
        </row>
        <row r="3882">
          <cell r="Z3882" t="str">
            <v/>
          </cell>
        </row>
        <row r="3883">
          <cell r="Z3883" t="str">
            <v/>
          </cell>
        </row>
        <row r="3884">
          <cell r="Z3884" t="str">
            <v/>
          </cell>
        </row>
        <row r="3885">
          <cell r="Z3885" t="str">
            <v/>
          </cell>
        </row>
        <row r="3886">
          <cell r="Z3886" t="str">
            <v/>
          </cell>
        </row>
        <row r="3887">
          <cell r="Z3887" t="str">
            <v/>
          </cell>
        </row>
        <row r="3888">
          <cell r="Z3888" t="str">
            <v/>
          </cell>
        </row>
        <row r="3889">
          <cell r="Z3889" t="str">
            <v/>
          </cell>
        </row>
        <row r="3890">
          <cell r="Z3890" t="str">
            <v/>
          </cell>
        </row>
        <row r="3891">
          <cell r="Z3891" t="str">
            <v/>
          </cell>
        </row>
        <row r="3892">
          <cell r="Z3892" t="str">
            <v/>
          </cell>
        </row>
        <row r="3893">
          <cell r="Z3893" t="str">
            <v/>
          </cell>
        </row>
        <row r="3894">
          <cell r="Z3894" t="str">
            <v/>
          </cell>
        </row>
        <row r="3895">
          <cell r="Z3895" t="str">
            <v/>
          </cell>
        </row>
        <row r="3896">
          <cell r="Z3896" t="str">
            <v/>
          </cell>
        </row>
        <row r="3897">
          <cell r="Z3897" t="str">
            <v/>
          </cell>
        </row>
        <row r="3898">
          <cell r="Z3898" t="str">
            <v/>
          </cell>
        </row>
        <row r="3899">
          <cell r="Z3899" t="str">
            <v/>
          </cell>
        </row>
        <row r="3900">
          <cell r="Z3900" t="str">
            <v/>
          </cell>
        </row>
        <row r="3901">
          <cell r="Z3901" t="str">
            <v/>
          </cell>
        </row>
        <row r="3902">
          <cell r="Z3902" t="str">
            <v/>
          </cell>
        </row>
        <row r="3903">
          <cell r="Z3903" t="str">
            <v/>
          </cell>
        </row>
        <row r="3904">
          <cell r="Z3904" t="str">
            <v/>
          </cell>
        </row>
        <row r="3905">
          <cell r="Z3905" t="str">
            <v/>
          </cell>
        </row>
        <row r="3906">
          <cell r="Z3906" t="str">
            <v/>
          </cell>
        </row>
        <row r="3907">
          <cell r="Z3907" t="str">
            <v/>
          </cell>
        </row>
        <row r="3908">
          <cell r="Z3908" t="str">
            <v/>
          </cell>
        </row>
        <row r="3909">
          <cell r="Z3909" t="str">
            <v/>
          </cell>
        </row>
        <row r="3910">
          <cell r="Z3910" t="str">
            <v/>
          </cell>
        </row>
        <row r="3911">
          <cell r="Z3911" t="str">
            <v/>
          </cell>
        </row>
        <row r="3912">
          <cell r="Z3912" t="str">
            <v/>
          </cell>
        </row>
        <row r="3913">
          <cell r="Z3913" t="str">
            <v/>
          </cell>
        </row>
        <row r="3914">
          <cell r="Z3914" t="str">
            <v/>
          </cell>
        </row>
        <row r="3915">
          <cell r="Z3915" t="str">
            <v/>
          </cell>
        </row>
        <row r="3916">
          <cell r="Z3916" t="str">
            <v/>
          </cell>
        </row>
        <row r="3917">
          <cell r="Z3917" t="str">
            <v/>
          </cell>
        </row>
        <row r="3918">
          <cell r="Z3918" t="str">
            <v/>
          </cell>
        </row>
        <row r="3919">
          <cell r="Z3919" t="str">
            <v/>
          </cell>
        </row>
        <row r="3920">
          <cell r="Z3920" t="str">
            <v/>
          </cell>
        </row>
        <row r="3921">
          <cell r="Z3921" t="str">
            <v/>
          </cell>
        </row>
        <row r="3922">
          <cell r="Z3922" t="str">
            <v/>
          </cell>
        </row>
        <row r="3923">
          <cell r="Z3923" t="str">
            <v/>
          </cell>
        </row>
        <row r="3924">
          <cell r="Z3924" t="str">
            <v/>
          </cell>
        </row>
        <row r="3925">
          <cell r="Z3925" t="str">
            <v/>
          </cell>
        </row>
        <row r="3926">
          <cell r="Z3926" t="str">
            <v/>
          </cell>
        </row>
        <row r="3927">
          <cell r="Z3927" t="str">
            <v/>
          </cell>
        </row>
        <row r="3928">
          <cell r="Z3928" t="str">
            <v/>
          </cell>
        </row>
        <row r="3929">
          <cell r="Z3929" t="str">
            <v/>
          </cell>
        </row>
        <row r="3930">
          <cell r="Z3930" t="str">
            <v/>
          </cell>
        </row>
        <row r="3931">
          <cell r="Z3931" t="str">
            <v/>
          </cell>
        </row>
        <row r="3932">
          <cell r="Z3932" t="str">
            <v/>
          </cell>
        </row>
        <row r="3933">
          <cell r="Z3933" t="str">
            <v/>
          </cell>
        </row>
        <row r="3934">
          <cell r="Z3934" t="str">
            <v/>
          </cell>
        </row>
        <row r="3935">
          <cell r="Z3935" t="str">
            <v/>
          </cell>
        </row>
        <row r="3936">
          <cell r="Z3936" t="str">
            <v/>
          </cell>
        </row>
        <row r="3937">
          <cell r="Z3937" t="str">
            <v/>
          </cell>
        </row>
        <row r="3938">
          <cell r="Z3938" t="str">
            <v/>
          </cell>
        </row>
        <row r="3939">
          <cell r="Z3939" t="str">
            <v/>
          </cell>
        </row>
        <row r="3940">
          <cell r="Z3940" t="str">
            <v/>
          </cell>
        </row>
        <row r="3941">
          <cell r="Z3941" t="str">
            <v/>
          </cell>
        </row>
        <row r="3942">
          <cell r="Z3942" t="str">
            <v/>
          </cell>
        </row>
        <row r="3943">
          <cell r="Z3943" t="str">
            <v/>
          </cell>
        </row>
        <row r="3944">
          <cell r="Z3944" t="str">
            <v/>
          </cell>
        </row>
        <row r="3945">
          <cell r="Z3945" t="str">
            <v/>
          </cell>
        </row>
        <row r="3946">
          <cell r="Z3946" t="str">
            <v/>
          </cell>
        </row>
        <row r="3947">
          <cell r="Z3947" t="str">
            <v/>
          </cell>
        </row>
        <row r="3948">
          <cell r="Z3948" t="str">
            <v/>
          </cell>
        </row>
        <row r="3949">
          <cell r="Z3949" t="str">
            <v/>
          </cell>
        </row>
        <row r="3950">
          <cell r="Z3950" t="str">
            <v/>
          </cell>
        </row>
        <row r="3951">
          <cell r="Z3951" t="str">
            <v/>
          </cell>
        </row>
        <row r="3952">
          <cell r="Z3952" t="str">
            <v/>
          </cell>
        </row>
        <row r="3953">
          <cell r="Z3953" t="str">
            <v/>
          </cell>
        </row>
        <row r="3954">
          <cell r="Z3954" t="str">
            <v/>
          </cell>
        </row>
        <row r="3955">
          <cell r="Z3955" t="str">
            <v/>
          </cell>
        </row>
        <row r="3956">
          <cell r="Z3956" t="str">
            <v/>
          </cell>
        </row>
        <row r="3957">
          <cell r="Z3957" t="str">
            <v/>
          </cell>
        </row>
        <row r="3958">
          <cell r="Z3958" t="str">
            <v/>
          </cell>
        </row>
        <row r="3959">
          <cell r="Z3959" t="str">
            <v/>
          </cell>
        </row>
        <row r="3960">
          <cell r="Z3960" t="str">
            <v/>
          </cell>
        </row>
        <row r="3961">
          <cell r="Z3961" t="str">
            <v/>
          </cell>
        </row>
        <row r="3962">
          <cell r="Z3962" t="str">
            <v/>
          </cell>
        </row>
        <row r="3963">
          <cell r="Z3963" t="str">
            <v/>
          </cell>
        </row>
        <row r="3964">
          <cell r="Z3964" t="str">
            <v/>
          </cell>
        </row>
        <row r="3965">
          <cell r="Z3965" t="str">
            <v/>
          </cell>
        </row>
        <row r="3966">
          <cell r="Z3966" t="str">
            <v/>
          </cell>
        </row>
        <row r="3967">
          <cell r="Z3967" t="str">
            <v/>
          </cell>
        </row>
        <row r="3968">
          <cell r="Z3968" t="str">
            <v/>
          </cell>
        </row>
        <row r="3969">
          <cell r="Z3969" t="str">
            <v/>
          </cell>
        </row>
        <row r="3970">
          <cell r="Z3970" t="str">
            <v/>
          </cell>
        </row>
        <row r="3971">
          <cell r="Z3971" t="str">
            <v/>
          </cell>
        </row>
        <row r="3972">
          <cell r="Z3972" t="str">
            <v/>
          </cell>
        </row>
        <row r="3973">
          <cell r="Z3973" t="str">
            <v/>
          </cell>
        </row>
        <row r="3974">
          <cell r="Z3974" t="str">
            <v/>
          </cell>
        </row>
        <row r="3975">
          <cell r="Z3975" t="str">
            <v/>
          </cell>
        </row>
        <row r="3976">
          <cell r="Z3976" t="str">
            <v/>
          </cell>
        </row>
        <row r="3977">
          <cell r="Z3977" t="str">
            <v/>
          </cell>
        </row>
        <row r="3978">
          <cell r="Z3978" t="str">
            <v/>
          </cell>
        </row>
        <row r="3979">
          <cell r="Z3979" t="str">
            <v/>
          </cell>
        </row>
        <row r="3980">
          <cell r="Z3980" t="str">
            <v/>
          </cell>
        </row>
        <row r="3981">
          <cell r="Z3981" t="str">
            <v/>
          </cell>
        </row>
        <row r="3982">
          <cell r="Z3982" t="str">
            <v/>
          </cell>
        </row>
        <row r="3983">
          <cell r="Z3983" t="str">
            <v/>
          </cell>
        </row>
        <row r="3984">
          <cell r="Z3984" t="str">
            <v/>
          </cell>
        </row>
        <row r="3985">
          <cell r="Z3985" t="str">
            <v/>
          </cell>
        </row>
        <row r="3986">
          <cell r="Z3986" t="str">
            <v/>
          </cell>
        </row>
        <row r="3987">
          <cell r="Z3987" t="str">
            <v/>
          </cell>
        </row>
        <row r="3988">
          <cell r="Z3988" t="str">
            <v/>
          </cell>
        </row>
        <row r="3989">
          <cell r="Z3989" t="str">
            <v/>
          </cell>
        </row>
        <row r="3990">
          <cell r="Z3990" t="str">
            <v/>
          </cell>
        </row>
        <row r="3991">
          <cell r="Z3991" t="str">
            <v/>
          </cell>
        </row>
        <row r="3992">
          <cell r="Z3992" t="str">
            <v/>
          </cell>
        </row>
        <row r="3993">
          <cell r="Z3993" t="str">
            <v/>
          </cell>
        </row>
        <row r="3994">
          <cell r="Z3994" t="str">
            <v/>
          </cell>
        </row>
        <row r="3995">
          <cell r="Z3995" t="str">
            <v/>
          </cell>
        </row>
        <row r="3996">
          <cell r="Z3996" t="str">
            <v/>
          </cell>
        </row>
        <row r="3997">
          <cell r="Z3997" t="str">
            <v/>
          </cell>
        </row>
        <row r="3998">
          <cell r="Z3998" t="str">
            <v/>
          </cell>
        </row>
        <row r="3999">
          <cell r="Z3999" t="str">
            <v/>
          </cell>
        </row>
        <row r="4000">
          <cell r="Z4000" t="str">
            <v/>
          </cell>
        </row>
        <row r="4001">
          <cell r="Z4001" t="str">
            <v/>
          </cell>
        </row>
        <row r="4002">
          <cell r="Z4002" t="str">
            <v/>
          </cell>
        </row>
        <row r="4003">
          <cell r="Z4003" t="str">
            <v/>
          </cell>
        </row>
        <row r="4004">
          <cell r="Z4004" t="str">
            <v/>
          </cell>
        </row>
        <row r="4005">
          <cell r="Z4005" t="str">
            <v/>
          </cell>
        </row>
        <row r="4006">
          <cell r="Z4006" t="str">
            <v/>
          </cell>
        </row>
        <row r="4007">
          <cell r="Z4007" t="str">
            <v/>
          </cell>
        </row>
        <row r="4008">
          <cell r="Z4008" t="str">
            <v/>
          </cell>
        </row>
        <row r="4009">
          <cell r="Z4009" t="str">
            <v/>
          </cell>
        </row>
        <row r="4010">
          <cell r="Z4010" t="str">
            <v/>
          </cell>
        </row>
        <row r="4011">
          <cell r="Z4011" t="str">
            <v/>
          </cell>
        </row>
        <row r="4012">
          <cell r="Z4012" t="str">
            <v/>
          </cell>
        </row>
        <row r="4013">
          <cell r="Z4013" t="str">
            <v/>
          </cell>
        </row>
        <row r="4014">
          <cell r="Z4014" t="str">
            <v/>
          </cell>
        </row>
        <row r="4015">
          <cell r="Z4015" t="str">
            <v/>
          </cell>
        </row>
        <row r="4016">
          <cell r="Z4016" t="str">
            <v/>
          </cell>
        </row>
        <row r="4017">
          <cell r="Z4017" t="str">
            <v/>
          </cell>
        </row>
        <row r="4018">
          <cell r="Z4018" t="str">
            <v/>
          </cell>
        </row>
        <row r="4019">
          <cell r="Z4019" t="str">
            <v/>
          </cell>
        </row>
        <row r="4020">
          <cell r="Z4020" t="str">
            <v/>
          </cell>
        </row>
        <row r="4021">
          <cell r="Z4021" t="str">
            <v/>
          </cell>
        </row>
        <row r="4022">
          <cell r="Z4022" t="str">
            <v/>
          </cell>
        </row>
        <row r="4023">
          <cell r="Z4023" t="str">
            <v/>
          </cell>
        </row>
        <row r="4024">
          <cell r="Z4024" t="str">
            <v/>
          </cell>
        </row>
        <row r="4025">
          <cell r="Z4025" t="str">
            <v/>
          </cell>
        </row>
        <row r="4026">
          <cell r="Z4026" t="str">
            <v/>
          </cell>
        </row>
        <row r="4027">
          <cell r="Z4027" t="str">
            <v/>
          </cell>
        </row>
        <row r="4028">
          <cell r="Z4028" t="str">
            <v/>
          </cell>
        </row>
        <row r="4029">
          <cell r="Z4029" t="str">
            <v/>
          </cell>
        </row>
        <row r="4030">
          <cell r="Z4030" t="str">
            <v/>
          </cell>
        </row>
        <row r="4031">
          <cell r="Z4031" t="str">
            <v/>
          </cell>
        </row>
        <row r="4032">
          <cell r="Z4032" t="str">
            <v/>
          </cell>
        </row>
        <row r="4033">
          <cell r="Z4033" t="str">
            <v/>
          </cell>
        </row>
        <row r="4034">
          <cell r="Z4034" t="str">
            <v/>
          </cell>
        </row>
        <row r="4035">
          <cell r="Z4035" t="str">
            <v/>
          </cell>
        </row>
        <row r="4036">
          <cell r="Z4036" t="str">
            <v/>
          </cell>
        </row>
        <row r="4037">
          <cell r="Z4037" t="str">
            <v/>
          </cell>
        </row>
        <row r="4038">
          <cell r="Z4038" t="str">
            <v/>
          </cell>
        </row>
        <row r="4039">
          <cell r="Z4039" t="str">
            <v/>
          </cell>
        </row>
        <row r="4040">
          <cell r="Z4040" t="str">
            <v/>
          </cell>
        </row>
        <row r="4041">
          <cell r="Z4041" t="str">
            <v/>
          </cell>
        </row>
        <row r="4042">
          <cell r="Z4042" t="str">
            <v/>
          </cell>
        </row>
        <row r="4043">
          <cell r="Z4043" t="str">
            <v/>
          </cell>
        </row>
        <row r="4044">
          <cell r="Z4044" t="str">
            <v/>
          </cell>
        </row>
        <row r="4045">
          <cell r="Z4045" t="str">
            <v/>
          </cell>
        </row>
        <row r="4046">
          <cell r="Z4046" t="str">
            <v/>
          </cell>
        </row>
        <row r="4047">
          <cell r="Z4047" t="str">
            <v/>
          </cell>
        </row>
        <row r="4048">
          <cell r="Z4048" t="str">
            <v/>
          </cell>
        </row>
        <row r="4049">
          <cell r="Z4049" t="str">
            <v/>
          </cell>
        </row>
        <row r="4050">
          <cell r="Z4050" t="str">
            <v/>
          </cell>
        </row>
        <row r="4051">
          <cell r="Z4051" t="str">
            <v/>
          </cell>
        </row>
        <row r="4052">
          <cell r="Z4052" t="str">
            <v/>
          </cell>
        </row>
        <row r="4053">
          <cell r="Z4053" t="str">
            <v/>
          </cell>
        </row>
        <row r="4054">
          <cell r="Z4054" t="str">
            <v/>
          </cell>
        </row>
        <row r="4055">
          <cell r="Z4055" t="str">
            <v/>
          </cell>
        </row>
        <row r="4056">
          <cell r="Z4056" t="str">
            <v/>
          </cell>
        </row>
        <row r="4057">
          <cell r="Z4057" t="str">
            <v/>
          </cell>
        </row>
        <row r="4058">
          <cell r="Z4058" t="str">
            <v/>
          </cell>
        </row>
        <row r="4059">
          <cell r="Z4059" t="str">
            <v/>
          </cell>
        </row>
        <row r="4060">
          <cell r="Z4060" t="str">
            <v/>
          </cell>
        </row>
        <row r="4061">
          <cell r="Z4061" t="str">
            <v/>
          </cell>
        </row>
        <row r="4062">
          <cell r="Z4062" t="str">
            <v/>
          </cell>
        </row>
        <row r="4063">
          <cell r="Z4063" t="str">
            <v/>
          </cell>
        </row>
        <row r="4064">
          <cell r="Z4064" t="str">
            <v/>
          </cell>
        </row>
        <row r="4065">
          <cell r="Z4065" t="str">
            <v/>
          </cell>
        </row>
        <row r="4066">
          <cell r="Z4066" t="str">
            <v/>
          </cell>
        </row>
        <row r="4067">
          <cell r="Z4067" t="str">
            <v/>
          </cell>
        </row>
        <row r="4068">
          <cell r="Z4068" t="str">
            <v/>
          </cell>
        </row>
        <row r="4069">
          <cell r="Z4069" t="str">
            <v/>
          </cell>
        </row>
        <row r="4070">
          <cell r="Z4070" t="str">
            <v/>
          </cell>
        </row>
        <row r="4071">
          <cell r="Z4071" t="str">
            <v/>
          </cell>
        </row>
        <row r="4072">
          <cell r="Z4072" t="str">
            <v/>
          </cell>
        </row>
        <row r="4073">
          <cell r="Z4073" t="str">
            <v/>
          </cell>
        </row>
        <row r="4074">
          <cell r="Z4074" t="str">
            <v/>
          </cell>
        </row>
        <row r="4075">
          <cell r="Z4075" t="str">
            <v/>
          </cell>
        </row>
        <row r="4076">
          <cell r="Z4076" t="str">
            <v/>
          </cell>
        </row>
        <row r="4077">
          <cell r="Z4077" t="str">
            <v/>
          </cell>
        </row>
        <row r="4078">
          <cell r="Z4078" t="str">
            <v/>
          </cell>
        </row>
        <row r="4079">
          <cell r="Z4079" t="str">
            <v/>
          </cell>
        </row>
        <row r="4080">
          <cell r="Z4080" t="str">
            <v/>
          </cell>
        </row>
        <row r="4081">
          <cell r="Z4081" t="str">
            <v/>
          </cell>
        </row>
        <row r="4082">
          <cell r="Z4082" t="str">
            <v/>
          </cell>
        </row>
        <row r="4083">
          <cell r="Z4083" t="str">
            <v/>
          </cell>
        </row>
        <row r="4084">
          <cell r="Z4084" t="str">
            <v/>
          </cell>
        </row>
        <row r="4085">
          <cell r="Z4085" t="str">
            <v/>
          </cell>
        </row>
        <row r="4086">
          <cell r="Z4086" t="str">
            <v/>
          </cell>
        </row>
        <row r="4087">
          <cell r="Z4087" t="str">
            <v/>
          </cell>
        </row>
        <row r="4088">
          <cell r="Z4088" t="str">
            <v/>
          </cell>
        </row>
        <row r="4089">
          <cell r="Z4089" t="str">
            <v/>
          </cell>
        </row>
        <row r="4090">
          <cell r="Z4090" t="str">
            <v/>
          </cell>
        </row>
        <row r="4091">
          <cell r="Z4091" t="str">
            <v/>
          </cell>
        </row>
        <row r="4092">
          <cell r="Z4092" t="str">
            <v/>
          </cell>
        </row>
        <row r="4093">
          <cell r="Z4093" t="str">
            <v/>
          </cell>
        </row>
        <row r="4094">
          <cell r="Z4094" t="str">
            <v/>
          </cell>
        </row>
        <row r="4095">
          <cell r="Z4095" t="str">
            <v/>
          </cell>
        </row>
        <row r="4096">
          <cell r="Z4096" t="str">
            <v/>
          </cell>
        </row>
        <row r="4097">
          <cell r="Z4097" t="str">
            <v/>
          </cell>
        </row>
        <row r="4098">
          <cell r="Z4098" t="str">
            <v/>
          </cell>
        </row>
        <row r="4099">
          <cell r="Z4099" t="str">
            <v/>
          </cell>
        </row>
        <row r="4100">
          <cell r="Z4100" t="str">
            <v/>
          </cell>
        </row>
        <row r="4101">
          <cell r="Z4101" t="str">
            <v/>
          </cell>
        </row>
        <row r="4102">
          <cell r="Z4102" t="str">
            <v/>
          </cell>
        </row>
        <row r="4103">
          <cell r="Z4103" t="str">
            <v/>
          </cell>
        </row>
        <row r="4104">
          <cell r="Z4104" t="str">
            <v/>
          </cell>
        </row>
        <row r="4105">
          <cell r="Z4105" t="str">
            <v/>
          </cell>
        </row>
        <row r="4106">
          <cell r="Z4106" t="str">
            <v/>
          </cell>
        </row>
        <row r="4107">
          <cell r="Z4107" t="str">
            <v/>
          </cell>
        </row>
        <row r="4108">
          <cell r="Z4108" t="str">
            <v/>
          </cell>
        </row>
        <row r="4109">
          <cell r="Z4109" t="str">
            <v/>
          </cell>
        </row>
        <row r="4110">
          <cell r="Z4110" t="str">
            <v/>
          </cell>
        </row>
        <row r="4111">
          <cell r="Z4111" t="str">
            <v/>
          </cell>
        </row>
        <row r="4112">
          <cell r="Z4112" t="str">
            <v/>
          </cell>
        </row>
        <row r="4113">
          <cell r="Z4113" t="str">
            <v/>
          </cell>
        </row>
        <row r="4114">
          <cell r="Z4114" t="str">
            <v/>
          </cell>
        </row>
        <row r="4115">
          <cell r="Z4115" t="str">
            <v/>
          </cell>
        </row>
        <row r="4116">
          <cell r="Z4116" t="str">
            <v/>
          </cell>
        </row>
        <row r="4117">
          <cell r="Z4117" t="str">
            <v/>
          </cell>
        </row>
        <row r="4118">
          <cell r="Z4118" t="str">
            <v/>
          </cell>
        </row>
        <row r="4119">
          <cell r="Z4119" t="str">
            <v/>
          </cell>
        </row>
        <row r="4120">
          <cell r="Z4120" t="str">
            <v/>
          </cell>
        </row>
        <row r="4121">
          <cell r="Z4121" t="str">
            <v/>
          </cell>
        </row>
        <row r="4122">
          <cell r="Z4122" t="str">
            <v/>
          </cell>
        </row>
        <row r="4123">
          <cell r="Z4123" t="str">
            <v/>
          </cell>
        </row>
        <row r="4124">
          <cell r="Z4124" t="str">
            <v/>
          </cell>
        </row>
        <row r="4125">
          <cell r="Z4125" t="str">
            <v/>
          </cell>
        </row>
        <row r="4126">
          <cell r="Z4126" t="str">
            <v/>
          </cell>
        </row>
        <row r="4127">
          <cell r="Z4127" t="str">
            <v/>
          </cell>
        </row>
        <row r="4128">
          <cell r="Z4128" t="str">
            <v/>
          </cell>
        </row>
        <row r="4129">
          <cell r="Z4129" t="str">
            <v/>
          </cell>
        </row>
        <row r="4130">
          <cell r="Z4130" t="str">
            <v/>
          </cell>
        </row>
        <row r="4131">
          <cell r="Z4131" t="str">
            <v/>
          </cell>
        </row>
        <row r="4132">
          <cell r="Z4132" t="str">
            <v/>
          </cell>
        </row>
        <row r="4133">
          <cell r="Z4133" t="str">
            <v/>
          </cell>
        </row>
        <row r="4134">
          <cell r="Z4134" t="str">
            <v/>
          </cell>
        </row>
        <row r="4135">
          <cell r="Z4135" t="str">
            <v/>
          </cell>
        </row>
        <row r="4136">
          <cell r="Z4136" t="str">
            <v/>
          </cell>
        </row>
        <row r="4137">
          <cell r="Z4137" t="str">
            <v/>
          </cell>
        </row>
        <row r="4138">
          <cell r="Z4138" t="str">
            <v/>
          </cell>
        </row>
        <row r="4139">
          <cell r="Z4139" t="str">
            <v/>
          </cell>
        </row>
        <row r="4140">
          <cell r="Z4140" t="str">
            <v/>
          </cell>
        </row>
        <row r="4141">
          <cell r="Z4141" t="str">
            <v/>
          </cell>
        </row>
        <row r="4142">
          <cell r="Z4142" t="str">
            <v/>
          </cell>
        </row>
        <row r="4143">
          <cell r="Z4143" t="str">
            <v/>
          </cell>
        </row>
        <row r="4144">
          <cell r="Z4144" t="str">
            <v/>
          </cell>
        </row>
        <row r="4145">
          <cell r="Z4145" t="str">
            <v/>
          </cell>
        </row>
        <row r="4146">
          <cell r="Z4146" t="str">
            <v/>
          </cell>
        </row>
        <row r="4147">
          <cell r="Z4147" t="str">
            <v/>
          </cell>
        </row>
        <row r="4148">
          <cell r="Z4148" t="str">
            <v/>
          </cell>
        </row>
        <row r="4149">
          <cell r="Z4149" t="str">
            <v/>
          </cell>
        </row>
        <row r="4150">
          <cell r="Z4150" t="str">
            <v/>
          </cell>
        </row>
        <row r="4151">
          <cell r="Z4151" t="str">
            <v/>
          </cell>
        </row>
        <row r="4152">
          <cell r="Z4152" t="str">
            <v/>
          </cell>
        </row>
        <row r="4153">
          <cell r="Z4153" t="str">
            <v/>
          </cell>
        </row>
        <row r="4154">
          <cell r="Z4154" t="str">
            <v/>
          </cell>
        </row>
        <row r="4155">
          <cell r="Z4155" t="str">
            <v/>
          </cell>
        </row>
        <row r="4156">
          <cell r="Z4156" t="str">
            <v/>
          </cell>
        </row>
        <row r="4157">
          <cell r="Z4157" t="str">
            <v/>
          </cell>
        </row>
        <row r="4158">
          <cell r="Z4158" t="str">
            <v/>
          </cell>
        </row>
        <row r="4159">
          <cell r="Z4159" t="str">
            <v/>
          </cell>
        </row>
        <row r="4160">
          <cell r="Z4160" t="str">
            <v/>
          </cell>
        </row>
        <row r="4161">
          <cell r="Z4161" t="str">
            <v/>
          </cell>
        </row>
        <row r="4162">
          <cell r="Z4162" t="str">
            <v/>
          </cell>
        </row>
        <row r="4163">
          <cell r="Z4163" t="str">
            <v/>
          </cell>
        </row>
        <row r="4164">
          <cell r="Z4164" t="str">
            <v/>
          </cell>
        </row>
        <row r="4165">
          <cell r="Z4165" t="str">
            <v/>
          </cell>
        </row>
        <row r="4166">
          <cell r="Z4166" t="str">
            <v/>
          </cell>
        </row>
        <row r="4167">
          <cell r="Z4167" t="str">
            <v/>
          </cell>
        </row>
        <row r="4168">
          <cell r="Z4168" t="str">
            <v/>
          </cell>
        </row>
        <row r="4169">
          <cell r="Z4169" t="str">
            <v/>
          </cell>
        </row>
        <row r="4170">
          <cell r="Z4170" t="str">
            <v/>
          </cell>
        </row>
        <row r="4171">
          <cell r="Z4171" t="str">
            <v/>
          </cell>
        </row>
        <row r="4172">
          <cell r="Z4172" t="str">
            <v/>
          </cell>
        </row>
        <row r="4173">
          <cell r="Z4173" t="str">
            <v/>
          </cell>
        </row>
        <row r="4174">
          <cell r="Z4174" t="str">
            <v/>
          </cell>
        </row>
        <row r="4175">
          <cell r="Z4175" t="str">
            <v/>
          </cell>
        </row>
        <row r="4176">
          <cell r="Z4176" t="str">
            <v/>
          </cell>
        </row>
        <row r="4177">
          <cell r="Z4177" t="str">
            <v/>
          </cell>
        </row>
        <row r="4178">
          <cell r="Z4178" t="str">
            <v/>
          </cell>
        </row>
        <row r="4179">
          <cell r="Z4179" t="str">
            <v/>
          </cell>
        </row>
        <row r="4180">
          <cell r="Z4180" t="str">
            <v/>
          </cell>
        </row>
        <row r="4181">
          <cell r="Z4181" t="str">
            <v/>
          </cell>
        </row>
        <row r="4182">
          <cell r="Z4182" t="str">
            <v/>
          </cell>
        </row>
        <row r="4183">
          <cell r="Z4183" t="str">
            <v/>
          </cell>
        </row>
        <row r="4184">
          <cell r="Z4184" t="str">
            <v/>
          </cell>
        </row>
        <row r="4185">
          <cell r="Z4185" t="str">
            <v/>
          </cell>
        </row>
        <row r="4186">
          <cell r="Z4186" t="str">
            <v/>
          </cell>
        </row>
        <row r="4187">
          <cell r="Z4187" t="str">
            <v/>
          </cell>
        </row>
        <row r="4188">
          <cell r="Z4188" t="str">
            <v/>
          </cell>
        </row>
        <row r="4189">
          <cell r="Z4189" t="str">
            <v/>
          </cell>
        </row>
        <row r="4190">
          <cell r="Z4190" t="str">
            <v/>
          </cell>
        </row>
        <row r="4191">
          <cell r="Z4191" t="str">
            <v/>
          </cell>
        </row>
        <row r="4192">
          <cell r="Z4192" t="str">
            <v/>
          </cell>
        </row>
        <row r="4193">
          <cell r="Z4193" t="str">
            <v/>
          </cell>
        </row>
        <row r="4194">
          <cell r="Z4194" t="str">
            <v/>
          </cell>
        </row>
        <row r="4195">
          <cell r="Z4195" t="str">
            <v/>
          </cell>
        </row>
        <row r="4196">
          <cell r="Z4196" t="str">
            <v/>
          </cell>
        </row>
        <row r="4197">
          <cell r="Z4197" t="str">
            <v/>
          </cell>
        </row>
        <row r="4198">
          <cell r="Z4198" t="str">
            <v/>
          </cell>
        </row>
        <row r="4199">
          <cell r="Z4199" t="str">
            <v/>
          </cell>
        </row>
        <row r="4200">
          <cell r="Z4200" t="str">
            <v/>
          </cell>
        </row>
        <row r="4201">
          <cell r="Z4201" t="str">
            <v/>
          </cell>
        </row>
        <row r="4202">
          <cell r="Z4202" t="str">
            <v/>
          </cell>
        </row>
        <row r="4203">
          <cell r="Z4203" t="str">
            <v/>
          </cell>
        </row>
        <row r="4204">
          <cell r="Z4204" t="str">
            <v/>
          </cell>
        </row>
        <row r="4205">
          <cell r="Z4205" t="str">
            <v/>
          </cell>
        </row>
        <row r="4206">
          <cell r="Z4206" t="str">
            <v/>
          </cell>
        </row>
        <row r="4207">
          <cell r="Z4207" t="str">
            <v/>
          </cell>
        </row>
        <row r="4208">
          <cell r="Z4208" t="str">
            <v/>
          </cell>
        </row>
        <row r="4209">
          <cell r="Z4209" t="str">
            <v/>
          </cell>
        </row>
        <row r="4210">
          <cell r="Z4210" t="str">
            <v/>
          </cell>
        </row>
        <row r="4211">
          <cell r="Z4211" t="str">
            <v/>
          </cell>
        </row>
        <row r="4212">
          <cell r="Z4212" t="str">
            <v/>
          </cell>
        </row>
        <row r="4213">
          <cell r="Z4213" t="str">
            <v/>
          </cell>
        </row>
        <row r="4214">
          <cell r="Z4214" t="str">
            <v/>
          </cell>
        </row>
        <row r="4215">
          <cell r="Z4215" t="str">
            <v/>
          </cell>
        </row>
        <row r="4216">
          <cell r="Z4216" t="str">
            <v/>
          </cell>
        </row>
        <row r="4217">
          <cell r="Z4217" t="str">
            <v/>
          </cell>
        </row>
        <row r="4218">
          <cell r="Z4218" t="str">
            <v/>
          </cell>
        </row>
        <row r="4219">
          <cell r="Z4219" t="str">
            <v/>
          </cell>
        </row>
        <row r="4220">
          <cell r="Z4220" t="str">
            <v/>
          </cell>
        </row>
        <row r="4221">
          <cell r="Z4221" t="str">
            <v/>
          </cell>
        </row>
        <row r="4222">
          <cell r="Z4222" t="str">
            <v/>
          </cell>
        </row>
        <row r="4223">
          <cell r="Z4223" t="str">
            <v/>
          </cell>
        </row>
        <row r="4224">
          <cell r="Z4224" t="str">
            <v/>
          </cell>
        </row>
        <row r="4225">
          <cell r="Z4225" t="str">
            <v/>
          </cell>
        </row>
        <row r="4226">
          <cell r="Z4226" t="str">
            <v/>
          </cell>
        </row>
        <row r="4227">
          <cell r="Z4227" t="str">
            <v/>
          </cell>
        </row>
        <row r="4228">
          <cell r="Z4228" t="str">
            <v/>
          </cell>
        </row>
        <row r="4229">
          <cell r="Z4229" t="str">
            <v/>
          </cell>
        </row>
        <row r="4230">
          <cell r="Z4230" t="str">
            <v/>
          </cell>
        </row>
        <row r="4231">
          <cell r="Z4231" t="str">
            <v/>
          </cell>
        </row>
        <row r="4232">
          <cell r="Z4232" t="str">
            <v/>
          </cell>
        </row>
        <row r="4233">
          <cell r="Z4233" t="str">
            <v/>
          </cell>
        </row>
        <row r="4234">
          <cell r="Z4234" t="str">
            <v/>
          </cell>
        </row>
        <row r="4235">
          <cell r="Z4235" t="str">
            <v/>
          </cell>
        </row>
        <row r="4236">
          <cell r="Z4236" t="str">
            <v/>
          </cell>
        </row>
        <row r="4237">
          <cell r="Z4237" t="str">
            <v/>
          </cell>
        </row>
        <row r="4238">
          <cell r="Z4238" t="str">
            <v/>
          </cell>
        </row>
        <row r="4239">
          <cell r="Z4239" t="str">
            <v/>
          </cell>
        </row>
        <row r="4240">
          <cell r="Z4240" t="str">
            <v/>
          </cell>
        </row>
        <row r="4241">
          <cell r="Z4241" t="str">
            <v/>
          </cell>
        </row>
        <row r="4242">
          <cell r="Z4242" t="str">
            <v/>
          </cell>
        </row>
        <row r="4243">
          <cell r="Z4243" t="str">
            <v/>
          </cell>
        </row>
        <row r="4244">
          <cell r="Z4244" t="str">
            <v/>
          </cell>
        </row>
        <row r="4245">
          <cell r="Z4245" t="str">
            <v/>
          </cell>
        </row>
        <row r="4246">
          <cell r="Z4246" t="str">
            <v/>
          </cell>
        </row>
        <row r="4247">
          <cell r="Z4247" t="str">
            <v/>
          </cell>
        </row>
        <row r="4248">
          <cell r="Z4248" t="str">
            <v/>
          </cell>
        </row>
        <row r="4249">
          <cell r="Z4249" t="str">
            <v/>
          </cell>
        </row>
        <row r="4250">
          <cell r="Z4250" t="str">
            <v/>
          </cell>
        </row>
        <row r="4251">
          <cell r="Z4251" t="str">
            <v/>
          </cell>
        </row>
        <row r="4252">
          <cell r="Z4252" t="str">
            <v/>
          </cell>
        </row>
        <row r="4253">
          <cell r="Z4253" t="str">
            <v/>
          </cell>
        </row>
        <row r="4254">
          <cell r="Z4254" t="str">
            <v/>
          </cell>
        </row>
        <row r="4255">
          <cell r="Z4255" t="str">
            <v/>
          </cell>
        </row>
        <row r="4256">
          <cell r="Z4256" t="str">
            <v/>
          </cell>
        </row>
        <row r="4257">
          <cell r="Z4257" t="str">
            <v/>
          </cell>
        </row>
        <row r="4258">
          <cell r="Z4258" t="str">
            <v/>
          </cell>
        </row>
        <row r="4259">
          <cell r="Z4259" t="str">
            <v/>
          </cell>
        </row>
        <row r="4260">
          <cell r="Z4260" t="str">
            <v/>
          </cell>
        </row>
        <row r="4261">
          <cell r="Z4261" t="str">
            <v/>
          </cell>
        </row>
        <row r="4262">
          <cell r="Z4262" t="str">
            <v/>
          </cell>
        </row>
        <row r="4263">
          <cell r="Z4263" t="str">
            <v/>
          </cell>
        </row>
        <row r="4264">
          <cell r="Z4264" t="str">
            <v/>
          </cell>
        </row>
        <row r="4265">
          <cell r="Z4265" t="str">
            <v/>
          </cell>
        </row>
        <row r="4266">
          <cell r="Z4266" t="str">
            <v/>
          </cell>
        </row>
        <row r="4267">
          <cell r="Z4267" t="str">
            <v/>
          </cell>
        </row>
        <row r="4268">
          <cell r="Z4268" t="str">
            <v/>
          </cell>
        </row>
        <row r="4269">
          <cell r="Z4269" t="str">
            <v/>
          </cell>
        </row>
        <row r="4270">
          <cell r="Z4270" t="str">
            <v/>
          </cell>
        </row>
        <row r="4271">
          <cell r="Z4271" t="str">
            <v/>
          </cell>
        </row>
        <row r="4272">
          <cell r="Z4272" t="str">
            <v/>
          </cell>
        </row>
        <row r="4273">
          <cell r="Z4273" t="str">
            <v/>
          </cell>
        </row>
        <row r="4274">
          <cell r="Z4274" t="str">
            <v/>
          </cell>
        </row>
        <row r="4275">
          <cell r="Z4275" t="str">
            <v/>
          </cell>
        </row>
        <row r="4276">
          <cell r="Z4276" t="str">
            <v/>
          </cell>
        </row>
        <row r="4277">
          <cell r="Z4277" t="str">
            <v/>
          </cell>
        </row>
        <row r="4278">
          <cell r="Z4278" t="str">
            <v/>
          </cell>
        </row>
        <row r="4279">
          <cell r="Z4279" t="str">
            <v/>
          </cell>
        </row>
        <row r="4280">
          <cell r="Z4280" t="str">
            <v/>
          </cell>
        </row>
        <row r="4281">
          <cell r="Z4281" t="str">
            <v/>
          </cell>
        </row>
        <row r="4282">
          <cell r="Z4282" t="str">
            <v/>
          </cell>
        </row>
        <row r="4283">
          <cell r="Z4283" t="str">
            <v/>
          </cell>
        </row>
        <row r="4284">
          <cell r="Z4284" t="str">
            <v/>
          </cell>
        </row>
        <row r="4285">
          <cell r="Z4285" t="str">
            <v/>
          </cell>
        </row>
        <row r="4286">
          <cell r="Z4286" t="str">
            <v/>
          </cell>
        </row>
        <row r="4287">
          <cell r="Z4287" t="str">
            <v/>
          </cell>
        </row>
        <row r="4288">
          <cell r="Z4288" t="str">
            <v/>
          </cell>
        </row>
        <row r="4289">
          <cell r="Z4289" t="str">
            <v/>
          </cell>
        </row>
        <row r="4290">
          <cell r="Z4290" t="str">
            <v/>
          </cell>
        </row>
        <row r="4291">
          <cell r="Z4291" t="str">
            <v/>
          </cell>
        </row>
        <row r="4292">
          <cell r="Z4292" t="str">
            <v/>
          </cell>
        </row>
        <row r="4293">
          <cell r="Z4293" t="str">
            <v/>
          </cell>
        </row>
        <row r="4294">
          <cell r="Z4294" t="str">
            <v/>
          </cell>
        </row>
        <row r="4295">
          <cell r="Z4295" t="str">
            <v/>
          </cell>
        </row>
        <row r="4296">
          <cell r="Z4296" t="str">
            <v/>
          </cell>
        </row>
        <row r="4297">
          <cell r="Z4297" t="str">
            <v/>
          </cell>
        </row>
        <row r="4298">
          <cell r="Z4298" t="str">
            <v/>
          </cell>
        </row>
        <row r="4299">
          <cell r="Z4299" t="str">
            <v/>
          </cell>
        </row>
        <row r="4300">
          <cell r="Z4300" t="str">
            <v/>
          </cell>
        </row>
        <row r="4301">
          <cell r="Z4301" t="str">
            <v/>
          </cell>
        </row>
        <row r="4302">
          <cell r="Z4302" t="str">
            <v/>
          </cell>
        </row>
        <row r="4303">
          <cell r="Z4303" t="str">
            <v/>
          </cell>
        </row>
        <row r="4304">
          <cell r="Z4304" t="str">
            <v/>
          </cell>
        </row>
        <row r="4305">
          <cell r="Z4305" t="str">
            <v/>
          </cell>
        </row>
        <row r="4306">
          <cell r="Z4306" t="str">
            <v/>
          </cell>
        </row>
        <row r="4307">
          <cell r="Z4307" t="str">
            <v/>
          </cell>
        </row>
        <row r="4308">
          <cell r="Z4308" t="str">
            <v/>
          </cell>
        </row>
        <row r="4309">
          <cell r="Z4309" t="str">
            <v/>
          </cell>
        </row>
        <row r="4310">
          <cell r="Z4310" t="str">
            <v/>
          </cell>
        </row>
        <row r="4311">
          <cell r="Z4311" t="str">
            <v/>
          </cell>
        </row>
        <row r="4312">
          <cell r="Z4312" t="str">
            <v/>
          </cell>
        </row>
        <row r="4313">
          <cell r="Z4313" t="str">
            <v/>
          </cell>
        </row>
        <row r="4314">
          <cell r="Z4314" t="str">
            <v/>
          </cell>
        </row>
        <row r="4315">
          <cell r="Z4315" t="str">
            <v/>
          </cell>
        </row>
        <row r="4316">
          <cell r="Z4316" t="str">
            <v/>
          </cell>
        </row>
        <row r="4317">
          <cell r="Z4317" t="str">
            <v/>
          </cell>
        </row>
        <row r="4318">
          <cell r="Z4318" t="str">
            <v/>
          </cell>
        </row>
        <row r="4319">
          <cell r="Z4319" t="str">
            <v/>
          </cell>
        </row>
        <row r="4320">
          <cell r="Z4320" t="str">
            <v/>
          </cell>
        </row>
        <row r="4321">
          <cell r="Z4321" t="str">
            <v/>
          </cell>
        </row>
        <row r="4322">
          <cell r="Z4322" t="str">
            <v/>
          </cell>
        </row>
        <row r="4323">
          <cell r="Z4323" t="str">
            <v/>
          </cell>
        </row>
        <row r="4324">
          <cell r="Z4324" t="str">
            <v/>
          </cell>
        </row>
        <row r="4325">
          <cell r="Z4325" t="str">
            <v/>
          </cell>
        </row>
        <row r="4326">
          <cell r="Z4326" t="str">
            <v/>
          </cell>
        </row>
        <row r="4327">
          <cell r="Z4327" t="str">
            <v/>
          </cell>
        </row>
        <row r="4328">
          <cell r="Z4328" t="str">
            <v/>
          </cell>
        </row>
        <row r="4329">
          <cell r="Z4329" t="str">
            <v/>
          </cell>
        </row>
        <row r="4330">
          <cell r="Z4330" t="str">
            <v/>
          </cell>
        </row>
        <row r="4331">
          <cell r="Z4331" t="str">
            <v/>
          </cell>
        </row>
        <row r="4332">
          <cell r="Z4332" t="str">
            <v/>
          </cell>
        </row>
        <row r="4333">
          <cell r="Z4333" t="str">
            <v/>
          </cell>
        </row>
        <row r="4334">
          <cell r="Z4334" t="str">
            <v/>
          </cell>
        </row>
        <row r="4335">
          <cell r="Z4335" t="str">
            <v/>
          </cell>
        </row>
        <row r="4336">
          <cell r="Z4336" t="str">
            <v/>
          </cell>
        </row>
        <row r="4337">
          <cell r="Z4337" t="str">
            <v/>
          </cell>
        </row>
        <row r="4338">
          <cell r="Z4338" t="str">
            <v/>
          </cell>
        </row>
        <row r="4339">
          <cell r="Z4339" t="str">
            <v/>
          </cell>
        </row>
        <row r="4340">
          <cell r="Z4340" t="str">
            <v/>
          </cell>
        </row>
        <row r="4341">
          <cell r="Z4341" t="str">
            <v/>
          </cell>
        </row>
        <row r="4342">
          <cell r="Z4342" t="str">
            <v/>
          </cell>
        </row>
        <row r="4343">
          <cell r="Z4343" t="str">
            <v/>
          </cell>
        </row>
        <row r="4344">
          <cell r="Z4344" t="str">
            <v/>
          </cell>
        </row>
        <row r="4345">
          <cell r="Z4345" t="str">
            <v/>
          </cell>
        </row>
        <row r="4346">
          <cell r="Z4346" t="str">
            <v/>
          </cell>
        </row>
        <row r="4347">
          <cell r="Z4347" t="str">
            <v/>
          </cell>
        </row>
        <row r="4348">
          <cell r="Z4348" t="str">
            <v/>
          </cell>
        </row>
        <row r="4349">
          <cell r="Z4349" t="str">
            <v/>
          </cell>
        </row>
        <row r="4350">
          <cell r="Z4350" t="str">
            <v/>
          </cell>
        </row>
        <row r="4351">
          <cell r="Z4351" t="str">
            <v/>
          </cell>
        </row>
        <row r="4352">
          <cell r="Z4352" t="str">
            <v/>
          </cell>
        </row>
        <row r="4353">
          <cell r="Z4353" t="str">
            <v/>
          </cell>
        </row>
        <row r="4354">
          <cell r="Z4354" t="str">
            <v/>
          </cell>
        </row>
        <row r="4355">
          <cell r="Z4355" t="str">
            <v/>
          </cell>
        </row>
        <row r="4356">
          <cell r="Z4356" t="str">
            <v/>
          </cell>
        </row>
        <row r="4357">
          <cell r="Z4357" t="str">
            <v/>
          </cell>
        </row>
        <row r="4358">
          <cell r="Z4358" t="str">
            <v/>
          </cell>
        </row>
        <row r="4359">
          <cell r="Z4359" t="str">
            <v/>
          </cell>
        </row>
        <row r="4360">
          <cell r="Z4360" t="str">
            <v/>
          </cell>
        </row>
        <row r="4361">
          <cell r="Z4361" t="str">
            <v/>
          </cell>
        </row>
        <row r="4362">
          <cell r="Z4362" t="str">
            <v/>
          </cell>
        </row>
        <row r="4363">
          <cell r="Z4363" t="str">
            <v/>
          </cell>
        </row>
        <row r="4364">
          <cell r="Z4364" t="str">
            <v/>
          </cell>
        </row>
        <row r="4365">
          <cell r="Z4365" t="str">
            <v/>
          </cell>
        </row>
        <row r="4366">
          <cell r="Z4366" t="str">
            <v/>
          </cell>
        </row>
        <row r="4367">
          <cell r="Z4367" t="str">
            <v/>
          </cell>
        </row>
        <row r="4368">
          <cell r="Z4368" t="str">
            <v/>
          </cell>
        </row>
        <row r="4369">
          <cell r="Z4369" t="str">
            <v/>
          </cell>
        </row>
        <row r="4370">
          <cell r="Z4370" t="str">
            <v/>
          </cell>
        </row>
        <row r="4371">
          <cell r="Z4371" t="str">
            <v/>
          </cell>
        </row>
        <row r="4372">
          <cell r="Z4372" t="str">
            <v/>
          </cell>
        </row>
        <row r="4373">
          <cell r="Z4373" t="str">
            <v/>
          </cell>
        </row>
        <row r="4374">
          <cell r="Z4374" t="str">
            <v/>
          </cell>
        </row>
        <row r="4375">
          <cell r="Z4375" t="str">
            <v/>
          </cell>
        </row>
        <row r="4376">
          <cell r="Z4376" t="str">
            <v/>
          </cell>
        </row>
        <row r="4377">
          <cell r="Z4377" t="str">
            <v/>
          </cell>
        </row>
        <row r="4378">
          <cell r="Z4378" t="str">
            <v/>
          </cell>
        </row>
        <row r="4379">
          <cell r="Z4379" t="str">
            <v/>
          </cell>
        </row>
        <row r="4380">
          <cell r="Z4380" t="str">
            <v/>
          </cell>
        </row>
        <row r="4381">
          <cell r="Z4381" t="str">
            <v/>
          </cell>
        </row>
        <row r="4382">
          <cell r="Z4382" t="str">
            <v/>
          </cell>
        </row>
        <row r="4383">
          <cell r="Z4383" t="str">
            <v/>
          </cell>
        </row>
        <row r="4384">
          <cell r="Z4384" t="str">
            <v/>
          </cell>
        </row>
        <row r="4385">
          <cell r="Z4385" t="str">
            <v/>
          </cell>
        </row>
        <row r="4386">
          <cell r="Z4386" t="str">
            <v/>
          </cell>
        </row>
        <row r="4387">
          <cell r="Z4387" t="str">
            <v/>
          </cell>
        </row>
        <row r="4388">
          <cell r="Z4388" t="str">
            <v/>
          </cell>
        </row>
        <row r="4389">
          <cell r="Z4389" t="str">
            <v/>
          </cell>
        </row>
        <row r="4390">
          <cell r="Z4390" t="str">
            <v/>
          </cell>
        </row>
        <row r="4391">
          <cell r="Z4391" t="str">
            <v/>
          </cell>
        </row>
        <row r="4392">
          <cell r="Z4392" t="str">
            <v/>
          </cell>
        </row>
        <row r="4393">
          <cell r="Z4393" t="str">
            <v/>
          </cell>
        </row>
        <row r="4394">
          <cell r="Z4394" t="str">
            <v/>
          </cell>
        </row>
        <row r="4395">
          <cell r="Z4395" t="str">
            <v/>
          </cell>
        </row>
        <row r="4396">
          <cell r="Z4396" t="str">
            <v/>
          </cell>
        </row>
        <row r="4397">
          <cell r="Z4397" t="str">
            <v/>
          </cell>
        </row>
        <row r="4398">
          <cell r="Z4398" t="str">
            <v/>
          </cell>
        </row>
        <row r="4399">
          <cell r="Z4399" t="str">
            <v/>
          </cell>
        </row>
        <row r="4400">
          <cell r="Z4400" t="str">
            <v/>
          </cell>
        </row>
        <row r="4401">
          <cell r="Z4401" t="str">
            <v/>
          </cell>
        </row>
        <row r="4402">
          <cell r="Z4402" t="str">
            <v/>
          </cell>
        </row>
        <row r="4403">
          <cell r="Z4403" t="str">
            <v/>
          </cell>
        </row>
        <row r="4404">
          <cell r="Z4404" t="str">
            <v/>
          </cell>
        </row>
        <row r="4405">
          <cell r="Z4405" t="str">
            <v/>
          </cell>
        </row>
        <row r="4406">
          <cell r="Z4406" t="str">
            <v/>
          </cell>
        </row>
        <row r="4407">
          <cell r="Z4407" t="str">
            <v/>
          </cell>
        </row>
        <row r="4408">
          <cell r="Z4408" t="str">
            <v/>
          </cell>
        </row>
        <row r="4409">
          <cell r="Z4409" t="str">
            <v/>
          </cell>
        </row>
        <row r="4410">
          <cell r="Z4410" t="str">
            <v/>
          </cell>
        </row>
        <row r="4411">
          <cell r="Z4411" t="str">
            <v/>
          </cell>
        </row>
        <row r="4412">
          <cell r="Z4412" t="str">
            <v/>
          </cell>
        </row>
        <row r="4413">
          <cell r="Z4413" t="str">
            <v/>
          </cell>
        </row>
        <row r="4414">
          <cell r="Z4414" t="str">
            <v/>
          </cell>
        </row>
        <row r="4415">
          <cell r="Z4415" t="str">
            <v/>
          </cell>
        </row>
        <row r="4416">
          <cell r="Z4416" t="str">
            <v/>
          </cell>
        </row>
        <row r="4417">
          <cell r="Z4417" t="str">
            <v/>
          </cell>
        </row>
        <row r="4418">
          <cell r="Z4418" t="str">
            <v/>
          </cell>
        </row>
        <row r="4419">
          <cell r="Z4419" t="str">
            <v/>
          </cell>
        </row>
        <row r="4420">
          <cell r="Z4420" t="str">
            <v/>
          </cell>
        </row>
        <row r="4421">
          <cell r="Z4421" t="str">
            <v/>
          </cell>
        </row>
        <row r="4422">
          <cell r="Z4422" t="str">
            <v/>
          </cell>
        </row>
        <row r="4423">
          <cell r="Z4423" t="str">
            <v/>
          </cell>
        </row>
        <row r="4424">
          <cell r="Z4424" t="str">
            <v/>
          </cell>
        </row>
        <row r="4425">
          <cell r="Z4425" t="str">
            <v/>
          </cell>
        </row>
        <row r="4426">
          <cell r="Z4426" t="str">
            <v/>
          </cell>
        </row>
        <row r="4427">
          <cell r="Z4427" t="str">
            <v/>
          </cell>
        </row>
        <row r="4428">
          <cell r="Z4428" t="str">
            <v/>
          </cell>
        </row>
        <row r="4429">
          <cell r="Z4429" t="str">
            <v/>
          </cell>
        </row>
        <row r="4430">
          <cell r="Z4430" t="str">
            <v/>
          </cell>
        </row>
        <row r="4431">
          <cell r="Z4431" t="str">
            <v/>
          </cell>
        </row>
        <row r="4432">
          <cell r="Z4432" t="str">
            <v/>
          </cell>
        </row>
        <row r="4433">
          <cell r="Z4433" t="str">
            <v/>
          </cell>
        </row>
        <row r="4434">
          <cell r="Z4434" t="str">
            <v/>
          </cell>
        </row>
        <row r="4435">
          <cell r="Z4435" t="str">
            <v/>
          </cell>
        </row>
        <row r="4436">
          <cell r="Z4436" t="str">
            <v/>
          </cell>
        </row>
        <row r="4437">
          <cell r="Z4437" t="str">
            <v/>
          </cell>
        </row>
        <row r="4438">
          <cell r="Z4438" t="str">
            <v/>
          </cell>
        </row>
        <row r="4439">
          <cell r="Z4439" t="str">
            <v/>
          </cell>
        </row>
        <row r="4440">
          <cell r="Z4440" t="str">
            <v/>
          </cell>
        </row>
        <row r="4441">
          <cell r="Z4441" t="str">
            <v/>
          </cell>
        </row>
        <row r="4442">
          <cell r="Z4442" t="str">
            <v/>
          </cell>
        </row>
        <row r="4443">
          <cell r="Z4443" t="str">
            <v/>
          </cell>
        </row>
        <row r="4444">
          <cell r="Z4444" t="str">
            <v/>
          </cell>
        </row>
        <row r="4445">
          <cell r="Z4445" t="str">
            <v/>
          </cell>
        </row>
        <row r="4446">
          <cell r="Z4446" t="str">
            <v/>
          </cell>
        </row>
        <row r="4447">
          <cell r="Z4447" t="str">
            <v/>
          </cell>
        </row>
        <row r="4448">
          <cell r="Z4448" t="str">
            <v/>
          </cell>
        </row>
        <row r="4449">
          <cell r="Z4449" t="str">
            <v/>
          </cell>
        </row>
        <row r="4450">
          <cell r="Z4450" t="str">
            <v/>
          </cell>
        </row>
        <row r="4451">
          <cell r="Z4451" t="str">
            <v/>
          </cell>
        </row>
        <row r="4452">
          <cell r="Z4452" t="str">
            <v/>
          </cell>
        </row>
        <row r="4453">
          <cell r="Z4453" t="str">
            <v/>
          </cell>
        </row>
        <row r="4454">
          <cell r="Z4454" t="str">
            <v/>
          </cell>
        </row>
        <row r="4455">
          <cell r="Z4455" t="str">
            <v/>
          </cell>
        </row>
        <row r="4456">
          <cell r="Z4456" t="str">
            <v/>
          </cell>
        </row>
        <row r="4457">
          <cell r="Z4457" t="str">
            <v/>
          </cell>
        </row>
        <row r="4458">
          <cell r="Z4458" t="str">
            <v/>
          </cell>
        </row>
        <row r="4459">
          <cell r="Z4459" t="str">
            <v/>
          </cell>
        </row>
        <row r="4460">
          <cell r="Z4460" t="str">
            <v/>
          </cell>
        </row>
        <row r="4461">
          <cell r="Z4461" t="str">
            <v/>
          </cell>
        </row>
        <row r="4462">
          <cell r="Z4462" t="str">
            <v/>
          </cell>
        </row>
        <row r="4463">
          <cell r="Z4463" t="str">
            <v/>
          </cell>
        </row>
        <row r="4464">
          <cell r="Z4464" t="str">
            <v/>
          </cell>
        </row>
        <row r="4465">
          <cell r="Z4465" t="str">
            <v/>
          </cell>
        </row>
        <row r="4466">
          <cell r="Z4466" t="str">
            <v/>
          </cell>
        </row>
        <row r="4467">
          <cell r="Z4467" t="str">
            <v/>
          </cell>
        </row>
        <row r="4468">
          <cell r="Z4468" t="str">
            <v/>
          </cell>
        </row>
        <row r="4469">
          <cell r="Z4469" t="str">
            <v/>
          </cell>
        </row>
        <row r="4470">
          <cell r="Z4470" t="str">
            <v/>
          </cell>
        </row>
        <row r="4471">
          <cell r="Z4471" t="str">
            <v/>
          </cell>
        </row>
        <row r="4472">
          <cell r="Z4472" t="str">
            <v/>
          </cell>
        </row>
        <row r="4473">
          <cell r="Z4473" t="str">
            <v/>
          </cell>
        </row>
        <row r="4474">
          <cell r="Z4474" t="str">
            <v/>
          </cell>
        </row>
        <row r="4475">
          <cell r="Z4475" t="str">
            <v/>
          </cell>
        </row>
        <row r="4476">
          <cell r="Z4476" t="str">
            <v/>
          </cell>
        </row>
        <row r="4477">
          <cell r="Z4477" t="str">
            <v/>
          </cell>
        </row>
        <row r="4478">
          <cell r="Z4478" t="str">
            <v/>
          </cell>
        </row>
        <row r="4479">
          <cell r="Z4479" t="str">
            <v/>
          </cell>
        </row>
        <row r="4480">
          <cell r="Z4480" t="str">
            <v/>
          </cell>
        </row>
        <row r="4481">
          <cell r="Z4481" t="str">
            <v/>
          </cell>
        </row>
        <row r="4482">
          <cell r="Z4482" t="str">
            <v/>
          </cell>
        </row>
        <row r="4483">
          <cell r="Z4483" t="str">
            <v/>
          </cell>
        </row>
        <row r="4484">
          <cell r="Z4484" t="str">
            <v/>
          </cell>
        </row>
        <row r="4485">
          <cell r="Z4485" t="str">
            <v/>
          </cell>
        </row>
        <row r="4486">
          <cell r="Z4486" t="str">
            <v/>
          </cell>
        </row>
        <row r="4487">
          <cell r="Z4487" t="str">
            <v/>
          </cell>
        </row>
        <row r="4488">
          <cell r="Z4488" t="str">
            <v/>
          </cell>
        </row>
        <row r="4489">
          <cell r="Z4489" t="str">
            <v/>
          </cell>
        </row>
        <row r="4490">
          <cell r="Z4490" t="str">
            <v/>
          </cell>
        </row>
        <row r="4491">
          <cell r="Z4491" t="str">
            <v/>
          </cell>
        </row>
        <row r="4492">
          <cell r="Z4492" t="str">
            <v/>
          </cell>
        </row>
        <row r="4493">
          <cell r="Z4493" t="str">
            <v/>
          </cell>
        </row>
        <row r="4494">
          <cell r="Z4494" t="str">
            <v/>
          </cell>
        </row>
        <row r="4495">
          <cell r="Z4495" t="str">
            <v/>
          </cell>
        </row>
        <row r="4496">
          <cell r="Z4496" t="str">
            <v/>
          </cell>
        </row>
        <row r="4497">
          <cell r="Z4497" t="str">
            <v/>
          </cell>
        </row>
        <row r="4498">
          <cell r="Z4498" t="str">
            <v/>
          </cell>
        </row>
        <row r="4499">
          <cell r="Z4499" t="str">
            <v/>
          </cell>
        </row>
        <row r="4500">
          <cell r="Z4500" t="str">
            <v/>
          </cell>
        </row>
        <row r="4501">
          <cell r="Z4501" t="str">
            <v/>
          </cell>
        </row>
        <row r="4502">
          <cell r="Z4502" t="str">
            <v/>
          </cell>
        </row>
        <row r="4503">
          <cell r="Z4503" t="str">
            <v/>
          </cell>
        </row>
        <row r="4504">
          <cell r="Z4504" t="str">
            <v/>
          </cell>
        </row>
        <row r="4505">
          <cell r="Z4505" t="str">
            <v/>
          </cell>
        </row>
        <row r="4506">
          <cell r="Z4506" t="str">
            <v/>
          </cell>
        </row>
        <row r="4507">
          <cell r="Z4507" t="str">
            <v/>
          </cell>
        </row>
        <row r="4508">
          <cell r="Z4508" t="str">
            <v/>
          </cell>
        </row>
        <row r="4509">
          <cell r="Z4509" t="str">
            <v/>
          </cell>
        </row>
        <row r="4510">
          <cell r="Z4510" t="str">
            <v/>
          </cell>
        </row>
        <row r="4511">
          <cell r="Z4511" t="str">
            <v/>
          </cell>
        </row>
        <row r="4512">
          <cell r="Z4512" t="str">
            <v/>
          </cell>
        </row>
        <row r="4513">
          <cell r="Z4513" t="str">
            <v/>
          </cell>
        </row>
        <row r="4514">
          <cell r="Z4514" t="str">
            <v/>
          </cell>
        </row>
        <row r="4515">
          <cell r="Z4515" t="str">
            <v/>
          </cell>
        </row>
        <row r="4516">
          <cell r="Z4516" t="str">
            <v/>
          </cell>
        </row>
        <row r="4517">
          <cell r="Z4517" t="str">
            <v/>
          </cell>
        </row>
        <row r="4518">
          <cell r="Z4518" t="str">
            <v/>
          </cell>
        </row>
        <row r="4519">
          <cell r="Z4519" t="str">
            <v/>
          </cell>
        </row>
        <row r="4520">
          <cell r="Z4520" t="str">
            <v/>
          </cell>
        </row>
        <row r="4521">
          <cell r="Z4521" t="str">
            <v/>
          </cell>
        </row>
        <row r="4522">
          <cell r="Z4522" t="str">
            <v/>
          </cell>
        </row>
        <row r="4523">
          <cell r="Z4523" t="str">
            <v/>
          </cell>
        </row>
        <row r="4524">
          <cell r="Z4524" t="str">
            <v/>
          </cell>
        </row>
        <row r="4525">
          <cell r="Z4525" t="str">
            <v/>
          </cell>
        </row>
        <row r="4526">
          <cell r="Z4526" t="str">
            <v/>
          </cell>
        </row>
        <row r="4527">
          <cell r="Z4527" t="str">
            <v/>
          </cell>
        </row>
        <row r="4528">
          <cell r="Z4528" t="str">
            <v/>
          </cell>
        </row>
        <row r="4529">
          <cell r="Z4529" t="str">
            <v/>
          </cell>
        </row>
        <row r="4530">
          <cell r="Z4530" t="str">
            <v/>
          </cell>
        </row>
        <row r="4531">
          <cell r="Z4531" t="str">
            <v/>
          </cell>
        </row>
        <row r="4532">
          <cell r="Z4532" t="str">
            <v/>
          </cell>
        </row>
        <row r="4533">
          <cell r="Z4533" t="str">
            <v/>
          </cell>
        </row>
        <row r="4534">
          <cell r="Z4534" t="str">
            <v/>
          </cell>
        </row>
        <row r="4535">
          <cell r="Z4535" t="str">
            <v/>
          </cell>
        </row>
        <row r="4536">
          <cell r="Z4536" t="str">
            <v/>
          </cell>
        </row>
        <row r="4537">
          <cell r="Z4537" t="str">
            <v/>
          </cell>
        </row>
        <row r="4538">
          <cell r="Z4538" t="str">
            <v/>
          </cell>
        </row>
        <row r="4539">
          <cell r="Z4539" t="str">
            <v/>
          </cell>
        </row>
        <row r="4540">
          <cell r="Z4540" t="str">
            <v/>
          </cell>
        </row>
        <row r="4541">
          <cell r="Z4541" t="str">
            <v/>
          </cell>
        </row>
        <row r="4542">
          <cell r="Z4542" t="str">
            <v/>
          </cell>
        </row>
        <row r="4543">
          <cell r="Z4543" t="str">
            <v/>
          </cell>
        </row>
        <row r="4544">
          <cell r="Z4544" t="str">
            <v/>
          </cell>
        </row>
        <row r="4545">
          <cell r="Z4545" t="str">
            <v/>
          </cell>
        </row>
        <row r="4546">
          <cell r="Z4546" t="str">
            <v/>
          </cell>
        </row>
        <row r="4547">
          <cell r="Z4547" t="str">
            <v/>
          </cell>
        </row>
        <row r="4548">
          <cell r="Z4548" t="str">
            <v/>
          </cell>
        </row>
        <row r="4549">
          <cell r="Z4549" t="str">
            <v/>
          </cell>
        </row>
        <row r="4550">
          <cell r="Z4550" t="str">
            <v/>
          </cell>
        </row>
        <row r="4551">
          <cell r="Z4551" t="str">
            <v/>
          </cell>
        </row>
        <row r="4552">
          <cell r="Z4552" t="str">
            <v/>
          </cell>
        </row>
        <row r="4553">
          <cell r="Z4553" t="str">
            <v/>
          </cell>
        </row>
        <row r="4554">
          <cell r="Z4554" t="str">
            <v/>
          </cell>
        </row>
        <row r="4555">
          <cell r="Z4555" t="str">
            <v/>
          </cell>
        </row>
        <row r="4556">
          <cell r="Z4556" t="str">
            <v/>
          </cell>
        </row>
        <row r="4557">
          <cell r="Z4557" t="str">
            <v/>
          </cell>
        </row>
        <row r="4558">
          <cell r="Z4558" t="str">
            <v/>
          </cell>
        </row>
        <row r="4559">
          <cell r="Z4559" t="str">
            <v/>
          </cell>
        </row>
        <row r="4560">
          <cell r="Z4560" t="str">
            <v/>
          </cell>
        </row>
        <row r="4561">
          <cell r="Z4561" t="str">
            <v/>
          </cell>
        </row>
        <row r="4562">
          <cell r="Z4562" t="str">
            <v/>
          </cell>
        </row>
        <row r="4563">
          <cell r="Z4563" t="str">
            <v/>
          </cell>
        </row>
        <row r="4564">
          <cell r="Z4564" t="str">
            <v/>
          </cell>
        </row>
        <row r="4565">
          <cell r="Z4565" t="str">
            <v/>
          </cell>
        </row>
        <row r="4566">
          <cell r="Z4566" t="str">
            <v/>
          </cell>
        </row>
        <row r="4567">
          <cell r="Z4567" t="str">
            <v/>
          </cell>
        </row>
        <row r="4568">
          <cell r="Z4568" t="str">
            <v/>
          </cell>
        </row>
        <row r="4569">
          <cell r="Z4569" t="str">
            <v/>
          </cell>
        </row>
        <row r="4570">
          <cell r="Z4570" t="str">
            <v/>
          </cell>
        </row>
        <row r="4571">
          <cell r="Z4571" t="str">
            <v/>
          </cell>
        </row>
        <row r="4572">
          <cell r="Z4572" t="str">
            <v/>
          </cell>
        </row>
        <row r="4573">
          <cell r="Z4573" t="str">
            <v/>
          </cell>
        </row>
        <row r="4574">
          <cell r="Z4574" t="str">
            <v/>
          </cell>
        </row>
        <row r="4575">
          <cell r="Z4575" t="str">
            <v/>
          </cell>
        </row>
        <row r="4576">
          <cell r="Z4576" t="str">
            <v/>
          </cell>
        </row>
        <row r="4577">
          <cell r="Z4577" t="str">
            <v/>
          </cell>
        </row>
        <row r="4578">
          <cell r="Z4578" t="str">
            <v/>
          </cell>
        </row>
        <row r="4579">
          <cell r="Z4579" t="str">
            <v/>
          </cell>
        </row>
        <row r="4580">
          <cell r="Z4580" t="str">
            <v/>
          </cell>
        </row>
        <row r="4581">
          <cell r="Z4581" t="str">
            <v/>
          </cell>
        </row>
        <row r="4582">
          <cell r="Z4582" t="str">
            <v/>
          </cell>
        </row>
        <row r="4583">
          <cell r="Z4583" t="str">
            <v/>
          </cell>
        </row>
        <row r="4584">
          <cell r="Z4584" t="str">
            <v/>
          </cell>
        </row>
        <row r="4585">
          <cell r="Z4585" t="str">
            <v/>
          </cell>
        </row>
        <row r="4586">
          <cell r="Z4586" t="str">
            <v/>
          </cell>
        </row>
        <row r="4587">
          <cell r="Z4587" t="str">
            <v/>
          </cell>
        </row>
        <row r="4588">
          <cell r="Z4588" t="str">
            <v/>
          </cell>
        </row>
        <row r="4589">
          <cell r="Z4589" t="str">
            <v/>
          </cell>
        </row>
        <row r="4590">
          <cell r="Z4590" t="str">
            <v/>
          </cell>
        </row>
        <row r="4591">
          <cell r="Z4591" t="str">
            <v/>
          </cell>
        </row>
        <row r="4592">
          <cell r="Z4592" t="str">
            <v/>
          </cell>
        </row>
        <row r="4593">
          <cell r="Z4593" t="str">
            <v/>
          </cell>
        </row>
        <row r="4594">
          <cell r="Z4594" t="str">
            <v/>
          </cell>
        </row>
        <row r="4595">
          <cell r="Z4595" t="str">
            <v/>
          </cell>
        </row>
        <row r="4596">
          <cell r="Z4596" t="str">
            <v/>
          </cell>
        </row>
        <row r="4597">
          <cell r="Z4597" t="str">
            <v/>
          </cell>
        </row>
        <row r="4598">
          <cell r="Z4598" t="str">
            <v/>
          </cell>
        </row>
        <row r="4599">
          <cell r="Z4599" t="str">
            <v/>
          </cell>
        </row>
        <row r="4600">
          <cell r="Z4600" t="str">
            <v/>
          </cell>
        </row>
        <row r="4601">
          <cell r="Z4601" t="str">
            <v/>
          </cell>
        </row>
        <row r="4602">
          <cell r="Z4602" t="str">
            <v/>
          </cell>
        </row>
        <row r="4603">
          <cell r="Z4603" t="str">
            <v/>
          </cell>
        </row>
        <row r="4604">
          <cell r="Z4604" t="str">
            <v/>
          </cell>
        </row>
        <row r="4605">
          <cell r="Z4605" t="str">
            <v/>
          </cell>
        </row>
        <row r="4606">
          <cell r="Z4606" t="str">
            <v/>
          </cell>
        </row>
        <row r="4607">
          <cell r="Z4607" t="str">
            <v/>
          </cell>
        </row>
        <row r="4608">
          <cell r="Z4608" t="str">
            <v/>
          </cell>
        </row>
        <row r="4609">
          <cell r="Z4609" t="str">
            <v/>
          </cell>
        </row>
        <row r="4610">
          <cell r="Z4610" t="str">
            <v/>
          </cell>
        </row>
        <row r="4611">
          <cell r="Z4611" t="str">
            <v/>
          </cell>
        </row>
        <row r="4612">
          <cell r="Z4612" t="str">
            <v/>
          </cell>
        </row>
        <row r="4613">
          <cell r="Z4613" t="str">
            <v/>
          </cell>
        </row>
        <row r="4614">
          <cell r="Z4614" t="str">
            <v/>
          </cell>
        </row>
        <row r="4615">
          <cell r="Z4615" t="str">
            <v/>
          </cell>
        </row>
        <row r="4616">
          <cell r="Z4616" t="str">
            <v/>
          </cell>
        </row>
        <row r="4617">
          <cell r="Z4617" t="str">
            <v/>
          </cell>
        </row>
        <row r="4618">
          <cell r="Z4618" t="str">
            <v/>
          </cell>
        </row>
        <row r="4619">
          <cell r="Z4619" t="str">
            <v/>
          </cell>
        </row>
        <row r="4620">
          <cell r="Z4620" t="str">
            <v/>
          </cell>
        </row>
        <row r="4621">
          <cell r="Z4621" t="str">
            <v/>
          </cell>
        </row>
        <row r="4622">
          <cell r="Z4622" t="str">
            <v/>
          </cell>
        </row>
        <row r="4623">
          <cell r="Z4623" t="str">
            <v/>
          </cell>
        </row>
        <row r="4624">
          <cell r="Z4624" t="str">
            <v/>
          </cell>
        </row>
        <row r="4625">
          <cell r="Z4625" t="str">
            <v/>
          </cell>
        </row>
        <row r="4626">
          <cell r="Z4626" t="str">
            <v/>
          </cell>
        </row>
        <row r="4627">
          <cell r="Z4627" t="str">
            <v/>
          </cell>
        </row>
        <row r="4628">
          <cell r="Z4628" t="str">
            <v/>
          </cell>
        </row>
        <row r="4629">
          <cell r="Z4629" t="str">
            <v/>
          </cell>
        </row>
        <row r="4630">
          <cell r="Z4630" t="str">
            <v/>
          </cell>
        </row>
        <row r="4631">
          <cell r="Z4631" t="str">
            <v/>
          </cell>
        </row>
        <row r="4632">
          <cell r="Z4632" t="str">
            <v/>
          </cell>
        </row>
        <row r="4633">
          <cell r="Z4633" t="str">
            <v/>
          </cell>
        </row>
        <row r="4634">
          <cell r="Z4634" t="str">
            <v/>
          </cell>
        </row>
        <row r="4635">
          <cell r="Z4635" t="str">
            <v/>
          </cell>
        </row>
        <row r="4636">
          <cell r="Z4636" t="str">
            <v/>
          </cell>
        </row>
        <row r="4637">
          <cell r="Z4637" t="str">
            <v/>
          </cell>
        </row>
        <row r="4638">
          <cell r="Z4638" t="str">
            <v/>
          </cell>
        </row>
        <row r="4639">
          <cell r="Z4639" t="str">
            <v/>
          </cell>
        </row>
        <row r="4640">
          <cell r="Z4640" t="str">
            <v/>
          </cell>
        </row>
        <row r="4641">
          <cell r="Z4641" t="str">
            <v/>
          </cell>
        </row>
        <row r="4642">
          <cell r="Z4642" t="str">
            <v/>
          </cell>
        </row>
        <row r="4643">
          <cell r="Z4643" t="str">
            <v/>
          </cell>
        </row>
        <row r="4644">
          <cell r="Z4644" t="str">
            <v/>
          </cell>
        </row>
        <row r="4645">
          <cell r="Z4645" t="str">
            <v/>
          </cell>
        </row>
        <row r="4646">
          <cell r="Z4646" t="str">
            <v/>
          </cell>
        </row>
        <row r="4647">
          <cell r="Z4647" t="str">
            <v/>
          </cell>
        </row>
        <row r="4648">
          <cell r="Z4648" t="str">
            <v/>
          </cell>
        </row>
        <row r="4649">
          <cell r="Z4649" t="str">
            <v/>
          </cell>
        </row>
        <row r="4650">
          <cell r="Z4650" t="str">
            <v/>
          </cell>
        </row>
        <row r="4651">
          <cell r="Z4651" t="str">
            <v/>
          </cell>
        </row>
        <row r="4652">
          <cell r="Z4652" t="str">
            <v/>
          </cell>
        </row>
        <row r="4653">
          <cell r="Z4653" t="str">
            <v/>
          </cell>
        </row>
        <row r="4654">
          <cell r="Z4654" t="str">
            <v/>
          </cell>
        </row>
        <row r="4655">
          <cell r="Z4655" t="str">
            <v/>
          </cell>
        </row>
        <row r="4656">
          <cell r="Z4656" t="str">
            <v/>
          </cell>
        </row>
        <row r="4657">
          <cell r="Z4657" t="str">
            <v/>
          </cell>
        </row>
        <row r="4658">
          <cell r="Z4658" t="str">
            <v/>
          </cell>
        </row>
        <row r="4659">
          <cell r="Z4659" t="str">
            <v/>
          </cell>
        </row>
        <row r="4660">
          <cell r="Z4660" t="str">
            <v/>
          </cell>
        </row>
        <row r="4661">
          <cell r="Z4661" t="str">
            <v/>
          </cell>
        </row>
        <row r="4662">
          <cell r="Z4662" t="str">
            <v/>
          </cell>
        </row>
        <row r="4663">
          <cell r="Z4663" t="str">
            <v/>
          </cell>
        </row>
        <row r="4664">
          <cell r="Z4664" t="str">
            <v/>
          </cell>
        </row>
        <row r="4665">
          <cell r="Z4665" t="str">
            <v/>
          </cell>
        </row>
        <row r="4666">
          <cell r="Z4666" t="str">
            <v/>
          </cell>
        </row>
        <row r="4667">
          <cell r="Z4667" t="str">
            <v/>
          </cell>
        </row>
        <row r="4668">
          <cell r="Z4668" t="str">
            <v/>
          </cell>
        </row>
        <row r="4669">
          <cell r="Z4669" t="str">
            <v/>
          </cell>
        </row>
        <row r="4670">
          <cell r="Z4670" t="str">
            <v/>
          </cell>
        </row>
        <row r="4671">
          <cell r="Z4671" t="str">
            <v/>
          </cell>
        </row>
        <row r="4672">
          <cell r="Z4672" t="str">
            <v/>
          </cell>
        </row>
        <row r="4673">
          <cell r="Z4673" t="str">
            <v/>
          </cell>
        </row>
        <row r="4674">
          <cell r="Z4674" t="str">
            <v/>
          </cell>
        </row>
        <row r="4675">
          <cell r="Z4675" t="str">
            <v/>
          </cell>
        </row>
        <row r="4676">
          <cell r="Z4676" t="str">
            <v/>
          </cell>
        </row>
        <row r="4677">
          <cell r="Z4677" t="str">
            <v/>
          </cell>
        </row>
        <row r="4678">
          <cell r="Z4678" t="str">
            <v/>
          </cell>
        </row>
        <row r="4679">
          <cell r="Z4679" t="str">
            <v/>
          </cell>
        </row>
        <row r="4680">
          <cell r="Z4680" t="str">
            <v/>
          </cell>
        </row>
        <row r="4681">
          <cell r="Z4681" t="str">
            <v/>
          </cell>
        </row>
        <row r="4682">
          <cell r="Z4682" t="str">
            <v/>
          </cell>
        </row>
        <row r="4683">
          <cell r="Z4683" t="str">
            <v/>
          </cell>
        </row>
        <row r="4684">
          <cell r="Z4684" t="str">
            <v/>
          </cell>
        </row>
        <row r="4685">
          <cell r="Z4685" t="str">
            <v/>
          </cell>
        </row>
        <row r="4686">
          <cell r="Z4686" t="str">
            <v/>
          </cell>
        </row>
        <row r="4687">
          <cell r="Z4687" t="str">
            <v/>
          </cell>
        </row>
        <row r="4688">
          <cell r="Z4688" t="str">
            <v/>
          </cell>
        </row>
        <row r="4689">
          <cell r="Z4689" t="str">
            <v/>
          </cell>
        </row>
        <row r="4690">
          <cell r="Z4690" t="str">
            <v/>
          </cell>
        </row>
        <row r="4691">
          <cell r="Z4691" t="str">
            <v/>
          </cell>
        </row>
        <row r="4692">
          <cell r="Z4692" t="str">
            <v/>
          </cell>
        </row>
        <row r="4693">
          <cell r="Z4693" t="str">
            <v/>
          </cell>
        </row>
        <row r="4694">
          <cell r="Z4694" t="str">
            <v/>
          </cell>
        </row>
        <row r="4695">
          <cell r="Z4695" t="str">
            <v/>
          </cell>
        </row>
        <row r="4696">
          <cell r="Z4696" t="str">
            <v/>
          </cell>
        </row>
        <row r="4697">
          <cell r="Z4697" t="str">
            <v/>
          </cell>
        </row>
        <row r="4698">
          <cell r="Z4698" t="str">
            <v/>
          </cell>
        </row>
        <row r="4699">
          <cell r="Z4699" t="str">
            <v/>
          </cell>
        </row>
        <row r="4700">
          <cell r="Z4700" t="str">
            <v/>
          </cell>
        </row>
        <row r="4701">
          <cell r="Z4701" t="str">
            <v/>
          </cell>
        </row>
        <row r="4702">
          <cell r="Z4702" t="str">
            <v/>
          </cell>
        </row>
        <row r="4703">
          <cell r="Z4703" t="str">
            <v/>
          </cell>
        </row>
        <row r="4704">
          <cell r="Z4704" t="str">
            <v/>
          </cell>
        </row>
        <row r="4705">
          <cell r="Z4705" t="str">
            <v/>
          </cell>
        </row>
        <row r="4706">
          <cell r="Z4706" t="str">
            <v/>
          </cell>
        </row>
        <row r="4707">
          <cell r="Z4707" t="str">
            <v/>
          </cell>
        </row>
        <row r="4708">
          <cell r="Z4708" t="str">
            <v/>
          </cell>
        </row>
        <row r="4709">
          <cell r="Z4709" t="str">
            <v/>
          </cell>
        </row>
        <row r="4710">
          <cell r="Z4710" t="str">
            <v/>
          </cell>
        </row>
        <row r="4711">
          <cell r="Z4711" t="str">
            <v/>
          </cell>
        </row>
        <row r="4712">
          <cell r="Z4712" t="str">
            <v/>
          </cell>
        </row>
        <row r="4713">
          <cell r="Z4713" t="str">
            <v/>
          </cell>
        </row>
        <row r="4714">
          <cell r="Z4714" t="str">
            <v/>
          </cell>
        </row>
        <row r="4715">
          <cell r="Z4715" t="str">
            <v/>
          </cell>
        </row>
        <row r="4716">
          <cell r="Z4716" t="str">
            <v/>
          </cell>
        </row>
        <row r="4717">
          <cell r="Z4717" t="str">
            <v/>
          </cell>
        </row>
        <row r="4718">
          <cell r="Z4718" t="str">
            <v/>
          </cell>
        </row>
        <row r="4719">
          <cell r="Z4719" t="str">
            <v/>
          </cell>
        </row>
        <row r="4720">
          <cell r="Z4720" t="str">
            <v/>
          </cell>
        </row>
        <row r="4721">
          <cell r="Z4721" t="str">
            <v/>
          </cell>
        </row>
        <row r="4722">
          <cell r="Z4722" t="str">
            <v/>
          </cell>
        </row>
        <row r="4723">
          <cell r="Z4723" t="str">
            <v/>
          </cell>
        </row>
        <row r="4724">
          <cell r="Z4724" t="str">
            <v/>
          </cell>
        </row>
        <row r="4725">
          <cell r="Z4725" t="str">
            <v/>
          </cell>
        </row>
        <row r="4726">
          <cell r="Z4726" t="str">
            <v/>
          </cell>
        </row>
        <row r="4727">
          <cell r="Z4727" t="str">
            <v/>
          </cell>
        </row>
        <row r="4728">
          <cell r="Z4728" t="str">
            <v/>
          </cell>
        </row>
        <row r="4729">
          <cell r="Z4729" t="str">
            <v/>
          </cell>
        </row>
        <row r="4730">
          <cell r="Z4730" t="str">
            <v/>
          </cell>
        </row>
        <row r="4731">
          <cell r="Z4731" t="str">
            <v/>
          </cell>
        </row>
        <row r="4732">
          <cell r="Z4732" t="str">
            <v/>
          </cell>
        </row>
        <row r="4733">
          <cell r="Z4733" t="str">
            <v/>
          </cell>
        </row>
        <row r="4734">
          <cell r="Z4734" t="str">
            <v/>
          </cell>
        </row>
        <row r="4735">
          <cell r="Z4735" t="str">
            <v/>
          </cell>
        </row>
        <row r="4736">
          <cell r="Z4736" t="str">
            <v/>
          </cell>
        </row>
        <row r="4737">
          <cell r="Z4737" t="str">
            <v/>
          </cell>
        </row>
        <row r="4738">
          <cell r="Z4738" t="str">
            <v/>
          </cell>
        </row>
        <row r="4739">
          <cell r="Z4739" t="str">
            <v/>
          </cell>
        </row>
        <row r="4740">
          <cell r="Z4740" t="str">
            <v/>
          </cell>
        </row>
        <row r="4741">
          <cell r="Z4741" t="str">
            <v/>
          </cell>
        </row>
        <row r="4742">
          <cell r="Z4742" t="str">
            <v/>
          </cell>
        </row>
        <row r="4743">
          <cell r="Z4743" t="str">
            <v/>
          </cell>
        </row>
        <row r="4744">
          <cell r="Z4744" t="str">
            <v/>
          </cell>
        </row>
        <row r="4745">
          <cell r="Z4745" t="str">
            <v/>
          </cell>
        </row>
        <row r="4746">
          <cell r="Z4746" t="str">
            <v/>
          </cell>
        </row>
        <row r="4747">
          <cell r="Z4747" t="str">
            <v/>
          </cell>
        </row>
        <row r="4748">
          <cell r="Z4748" t="str">
            <v/>
          </cell>
        </row>
        <row r="4749">
          <cell r="Z4749" t="str">
            <v/>
          </cell>
        </row>
        <row r="4750">
          <cell r="Z4750" t="str">
            <v/>
          </cell>
        </row>
        <row r="4751">
          <cell r="Z4751" t="str">
            <v/>
          </cell>
        </row>
        <row r="4752">
          <cell r="Z4752" t="str">
            <v/>
          </cell>
        </row>
        <row r="4753">
          <cell r="Z4753" t="str">
            <v/>
          </cell>
        </row>
        <row r="4754">
          <cell r="Z4754" t="str">
            <v/>
          </cell>
        </row>
        <row r="4755">
          <cell r="Z4755" t="str">
            <v/>
          </cell>
        </row>
        <row r="4756">
          <cell r="Z4756" t="str">
            <v/>
          </cell>
        </row>
        <row r="4757">
          <cell r="Z4757" t="str">
            <v/>
          </cell>
        </row>
        <row r="4758">
          <cell r="Z4758" t="str">
            <v/>
          </cell>
        </row>
        <row r="4759">
          <cell r="Z4759" t="str">
            <v/>
          </cell>
        </row>
        <row r="4760">
          <cell r="Z4760" t="str">
            <v/>
          </cell>
        </row>
        <row r="4761">
          <cell r="Z4761" t="str">
            <v/>
          </cell>
        </row>
        <row r="4762">
          <cell r="Z4762" t="str">
            <v/>
          </cell>
        </row>
        <row r="4763">
          <cell r="Z4763" t="str">
            <v/>
          </cell>
        </row>
        <row r="4764">
          <cell r="Z4764" t="str">
            <v/>
          </cell>
        </row>
        <row r="4765">
          <cell r="Z4765" t="str">
            <v/>
          </cell>
        </row>
        <row r="4766">
          <cell r="Z4766" t="str">
            <v/>
          </cell>
        </row>
        <row r="4767">
          <cell r="Z4767" t="str">
            <v/>
          </cell>
        </row>
        <row r="4768">
          <cell r="Z4768" t="str">
            <v/>
          </cell>
        </row>
        <row r="4769">
          <cell r="Z4769" t="str">
            <v/>
          </cell>
        </row>
        <row r="4770">
          <cell r="Z4770" t="str">
            <v/>
          </cell>
        </row>
        <row r="4771">
          <cell r="Z4771" t="str">
            <v/>
          </cell>
        </row>
        <row r="4772">
          <cell r="Z4772" t="str">
            <v/>
          </cell>
        </row>
        <row r="4773">
          <cell r="Z4773" t="str">
            <v/>
          </cell>
        </row>
        <row r="4774">
          <cell r="Z4774" t="str">
            <v/>
          </cell>
        </row>
        <row r="4775">
          <cell r="Z4775" t="str">
            <v/>
          </cell>
        </row>
        <row r="4776">
          <cell r="Z4776" t="str">
            <v/>
          </cell>
        </row>
        <row r="4777">
          <cell r="Z4777" t="str">
            <v/>
          </cell>
        </row>
        <row r="4778">
          <cell r="Z4778" t="str">
            <v/>
          </cell>
        </row>
        <row r="4779">
          <cell r="Z4779" t="str">
            <v/>
          </cell>
        </row>
        <row r="4780">
          <cell r="Z4780" t="str">
            <v/>
          </cell>
        </row>
        <row r="4781">
          <cell r="Z4781" t="str">
            <v/>
          </cell>
        </row>
        <row r="4782">
          <cell r="Z4782" t="str">
            <v/>
          </cell>
        </row>
        <row r="4783">
          <cell r="Z4783" t="str">
            <v/>
          </cell>
        </row>
        <row r="4784">
          <cell r="Z4784" t="str">
            <v/>
          </cell>
        </row>
        <row r="4785">
          <cell r="Z4785" t="str">
            <v/>
          </cell>
        </row>
        <row r="4786">
          <cell r="Z4786" t="str">
            <v/>
          </cell>
        </row>
        <row r="4787">
          <cell r="Z4787" t="str">
            <v/>
          </cell>
        </row>
        <row r="4788">
          <cell r="Z4788" t="str">
            <v/>
          </cell>
        </row>
        <row r="4789">
          <cell r="Z4789" t="str">
            <v/>
          </cell>
        </row>
        <row r="4790">
          <cell r="Z4790" t="str">
            <v/>
          </cell>
        </row>
        <row r="4791">
          <cell r="Z4791" t="str">
            <v/>
          </cell>
        </row>
        <row r="4792">
          <cell r="Z4792" t="str">
            <v/>
          </cell>
        </row>
        <row r="4793">
          <cell r="Z4793" t="str">
            <v/>
          </cell>
        </row>
        <row r="4794">
          <cell r="Z4794" t="str">
            <v/>
          </cell>
        </row>
        <row r="4795">
          <cell r="Z4795" t="str">
            <v/>
          </cell>
        </row>
        <row r="4796">
          <cell r="Z4796" t="str">
            <v/>
          </cell>
        </row>
        <row r="4797">
          <cell r="Z4797" t="str">
            <v/>
          </cell>
        </row>
        <row r="4798">
          <cell r="Z4798" t="str">
            <v/>
          </cell>
        </row>
        <row r="4799">
          <cell r="Z4799" t="str">
            <v/>
          </cell>
        </row>
        <row r="4800">
          <cell r="Z4800" t="str">
            <v/>
          </cell>
        </row>
        <row r="4801">
          <cell r="Z4801" t="str">
            <v/>
          </cell>
        </row>
        <row r="4802">
          <cell r="Z4802" t="str">
            <v/>
          </cell>
        </row>
        <row r="4803">
          <cell r="Z4803" t="str">
            <v/>
          </cell>
        </row>
        <row r="4804">
          <cell r="Z4804" t="str">
            <v/>
          </cell>
        </row>
        <row r="4805">
          <cell r="Z4805" t="str">
            <v/>
          </cell>
        </row>
        <row r="4806">
          <cell r="Z4806" t="str">
            <v/>
          </cell>
        </row>
        <row r="4807">
          <cell r="Z4807" t="str">
            <v/>
          </cell>
        </row>
        <row r="4808">
          <cell r="Z4808" t="str">
            <v/>
          </cell>
        </row>
        <row r="4809">
          <cell r="Z4809" t="str">
            <v/>
          </cell>
        </row>
        <row r="4810">
          <cell r="Z4810" t="str">
            <v/>
          </cell>
        </row>
        <row r="4811">
          <cell r="Z4811" t="str">
            <v/>
          </cell>
        </row>
        <row r="4812">
          <cell r="Z4812" t="str">
            <v/>
          </cell>
        </row>
        <row r="4813">
          <cell r="Z4813" t="str">
            <v/>
          </cell>
        </row>
        <row r="4814">
          <cell r="Z4814" t="str">
            <v/>
          </cell>
        </row>
        <row r="4815">
          <cell r="Z4815" t="str">
            <v/>
          </cell>
        </row>
        <row r="4816">
          <cell r="Z4816" t="str">
            <v/>
          </cell>
        </row>
        <row r="4817">
          <cell r="Z4817" t="str">
            <v/>
          </cell>
        </row>
        <row r="4818">
          <cell r="Z4818" t="str">
            <v/>
          </cell>
        </row>
        <row r="4819">
          <cell r="Z4819" t="str">
            <v/>
          </cell>
        </row>
        <row r="4820">
          <cell r="Z4820" t="str">
            <v/>
          </cell>
        </row>
        <row r="4821">
          <cell r="Z4821" t="str">
            <v/>
          </cell>
        </row>
        <row r="4822">
          <cell r="Z4822" t="str">
            <v/>
          </cell>
        </row>
        <row r="4823">
          <cell r="Z4823" t="str">
            <v/>
          </cell>
        </row>
        <row r="4824">
          <cell r="Z4824" t="str">
            <v/>
          </cell>
        </row>
        <row r="4825">
          <cell r="Z4825" t="str">
            <v/>
          </cell>
        </row>
        <row r="4826">
          <cell r="Z4826" t="str">
            <v/>
          </cell>
        </row>
        <row r="4827">
          <cell r="Z4827" t="str">
            <v/>
          </cell>
        </row>
        <row r="4828">
          <cell r="Z4828" t="str">
            <v/>
          </cell>
        </row>
        <row r="4829">
          <cell r="Z4829" t="str">
            <v/>
          </cell>
        </row>
        <row r="4830">
          <cell r="Z4830" t="str">
            <v/>
          </cell>
        </row>
        <row r="4831">
          <cell r="Z4831" t="str">
            <v/>
          </cell>
        </row>
        <row r="4832">
          <cell r="Z4832" t="str">
            <v/>
          </cell>
        </row>
        <row r="4833">
          <cell r="Z4833" t="str">
            <v/>
          </cell>
        </row>
        <row r="4834">
          <cell r="Z4834" t="str">
            <v/>
          </cell>
        </row>
        <row r="4835">
          <cell r="Z4835" t="str">
            <v/>
          </cell>
        </row>
        <row r="4836">
          <cell r="Z4836" t="str">
            <v/>
          </cell>
        </row>
        <row r="4837">
          <cell r="Z4837" t="str">
            <v/>
          </cell>
        </row>
        <row r="4838">
          <cell r="Z4838" t="str">
            <v/>
          </cell>
        </row>
        <row r="4839">
          <cell r="Z4839" t="str">
            <v/>
          </cell>
        </row>
        <row r="4840">
          <cell r="Z4840" t="str">
            <v/>
          </cell>
        </row>
        <row r="4841">
          <cell r="Z4841" t="str">
            <v/>
          </cell>
        </row>
        <row r="4842">
          <cell r="Z4842" t="str">
            <v/>
          </cell>
        </row>
        <row r="4843">
          <cell r="Z4843" t="str">
            <v/>
          </cell>
        </row>
        <row r="4844">
          <cell r="Z4844" t="str">
            <v/>
          </cell>
        </row>
        <row r="4845">
          <cell r="Z4845" t="str">
            <v/>
          </cell>
        </row>
        <row r="4846">
          <cell r="Z4846" t="str">
            <v/>
          </cell>
        </row>
        <row r="4847">
          <cell r="Z4847" t="str">
            <v/>
          </cell>
        </row>
        <row r="4848">
          <cell r="Z4848" t="str">
            <v/>
          </cell>
        </row>
        <row r="4849">
          <cell r="Z4849" t="str">
            <v/>
          </cell>
        </row>
        <row r="4850">
          <cell r="Z4850" t="str">
            <v/>
          </cell>
        </row>
        <row r="4851">
          <cell r="Z4851" t="str">
            <v/>
          </cell>
        </row>
        <row r="4852">
          <cell r="Z4852" t="str">
            <v/>
          </cell>
        </row>
        <row r="4853">
          <cell r="Z4853" t="str">
            <v/>
          </cell>
        </row>
        <row r="4854">
          <cell r="Z4854" t="str">
            <v/>
          </cell>
        </row>
        <row r="4855">
          <cell r="Z4855" t="str">
            <v/>
          </cell>
        </row>
        <row r="4856">
          <cell r="Z4856" t="str">
            <v/>
          </cell>
        </row>
        <row r="4857">
          <cell r="Z4857" t="str">
            <v/>
          </cell>
        </row>
        <row r="4858">
          <cell r="Z4858" t="str">
            <v/>
          </cell>
        </row>
        <row r="4859">
          <cell r="Z4859" t="str">
            <v/>
          </cell>
        </row>
        <row r="4860">
          <cell r="Z4860" t="str">
            <v/>
          </cell>
        </row>
        <row r="4861">
          <cell r="Z4861" t="str">
            <v/>
          </cell>
        </row>
        <row r="4862">
          <cell r="Z4862" t="str">
            <v/>
          </cell>
        </row>
        <row r="4863">
          <cell r="Z4863" t="str">
            <v/>
          </cell>
        </row>
        <row r="4864">
          <cell r="Z4864" t="str">
            <v/>
          </cell>
        </row>
        <row r="4865">
          <cell r="Z4865" t="str">
            <v/>
          </cell>
        </row>
        <row r="4866">
          <cell r="Z4866" t="str">
            <v/>
          </cell>
        </row>
        <row r="4867">
          <cell r="Z4867" t="str">
            <v/>
          </cell>
        </row>
        <row r="4868">
          <cell r="Z4868" t="str">
            <v/>
          </cell>
        </row>
        <row r="4869">
          <cell r="Z4869" t="str">
            <v/>
          </cell>
        </row>
        <row r="4870">
          <cell r="Z4870" t="str">
            <v/>
          </cell>
        </row>
        <row r="4871">
          <cell r="Z4871" t="str">
            <v/>
          </cell>
        </row>
        <row r="4872">
          <cell r="Z4872" t="str">
            <v/>
          </cell>
        </row>
        <row r="4873">
          <cell r="Z4873" t="str">
            <v/>
          </cell>
        </row>
        <row r="4874">
          <cell r="Z4874" t="str">
            <v/>
          </cell>
        </row>
        <row r="4875">
          <cell r="Z4875" t="str">
            <v/>
          </cell>
        </row>
        <row r="4876">
          <cell r="Z4876" t="str">
            <v/>
          </cell>
        </row>
        <row r="4877">
          <cell r="Z4877" t="str">
            <v/>
          </cell>
        </row>
        <row r="4878">
          <cell r="Z4878" t="str">
            <v/>
          </cell>
        </row>
        <row r="4879">
          <cell r="Z4879" t="str">
            <v/>
          </cell>
        </row>
        <row r="4880">
          <cell r="Z4880" t="str">
            <v/>
          </cell>
        </row>
        <row r="4881">
          <cell r="Z4881" t="str">
            <v/>
          </cell>
        </row>
        <row r="4882">
          <cell r="Z4882" t="str">
            <v/>
          </cell>
        </row>
        <row r="4883">
          <cell r="Z4883" t="str">
            <v/>
          </cell>
        </row>
        <row r="4884">
          <cell r="Z4884" t="str">
            <v/>
          </cell>
        </row>
        <row r="4885">
          <cell r="Z4885" t="str">
            <v/>
          </cell>
        </row>
        <row r="4886">
          <cell r="Z4886" t="str">
            <v/>
          </cell>
        </row>
        <row r="4887">
          <cell r="Z4887" t="str">
            <v/>
          </cell>
        </row>
        <row r="4888">
          <cell r="Z4888" t="str">
            <v/>
          </cell>
        </row>
        <row r="4889">
          <cell r="Z4889" t="str">
            <v/>
          </cell>
        </row>
        <row r="4890">
          <cell r="Z4890" t="str">
            <v/>
          </cell>
        </row>
        <row r="4891">
          <cell r="Z4891" t="str">
            <v/>
          </cell>
        </row>
        <row r="4892">
          <cell r="Z4892" t="str">
            <v/>
          </cell>
        </row>
        <row r="4893">
          <cell r="Z4893" t="str">
            <v/>
          </cell>
        </row>
        <row r="4894">
          <cell r="Z4894" t="str">
            <v/>
          </cell>
        </row>
        <row r="4895">
          <cell r="Z4895" t="str">
            <v/>
          </cell>
        </row>
        <row r="4896">
          <cell r="Z4896" t="str">
            <v/>
          </cell>
        </row>
        <row r="4897">
          <cell r="Z4897" t="str">
            <v/>
          </cell>
        </row>
        <row r="4898">
          <cell r="Z4898" t="str">
            <v/>
          </cell>
        </row>
        <row r="4899">
          <cell r="Z4899" t="str">
            <v/>
          </cell>
        </row>
        <row r="4900">
          <cell r="Z4900" t="str">
            <v/>
          </cell>
        </row>
        <row r="4901">
          <cell r="Z4901" t="str">
            <v/>
          </cell>
        </row>
        <row r="4902">
          <cell r="Z4902" t="str">
            <v/>
          </cell>
        </row>
        <row r="4903">
          <cell r="Z4903" t="str">
            <v/>
          </cell>
        </row>
        <row r="4904">
          <cell r="Z4904" t="str">
            <v/>
          </cell>
        </row>
        <row r="4905">
          <cell r="Z4905" t="str">
            <v/>
          </cell>
        </row>
        <row r="4906">
          <cell r="Z4906" t="str">
            <v/>
          </cell>
        </row>
        <row r="4907">
          <cell r="Z4907" t="str">
            <v/>
          </cell>
        </row>
        <row r="4908">
          <cell r="Z4908" t="str">
            <v/>
          </cell>
        </row>
        <row r="4909">
          <cell r="Z4909" t="str">
            <v/>
          </cell>
        </row>
        <row r="4910">
          <cell r="Z4910" t="str">
            <v/>
          </cell>
        </row>
        <row r="4911">
          <cell r="Z4911" t="str">
            <v/>
          </cell>
        </row>
        <row r="4912">
          <cell r="Z4912" t="str">
            <v/>
          </cell>
        </row>
        <row r="4913">
          <cell r="Z4913" t="str">
            <v/>
          </cell>
        </row>
        <row r="4914">
          <cell r="Z4914" t="str">
            <v/>
          </cell>
        </row>
        <row r="4915">
          <cell r="Z4915" t="str">
            <v/>
          </cell>
        </row>
        <row r="4916">
          <cell r="Z4916" t="str">
            <v/>
          </cell>
        </row>
        <row r="4917">
          <cell r="Z4917" t="str">
            <v/>
          </cell>
        </row>
        <row r="4918">
          <cell r="Z4918" t="str">
            <v/>
          </cell>
        </row>
        <row r="4919">
          <cell r="Z4919" t="str">
            <v/>
          </cell>
        </row>
        <row r="4920">
          <cell r="Z4920" t="str">
            <v/>
          </cell>
        </row>
        <row r="4921">
          <cell r="Z4921" t="str">
            <v/>
          </cell>
        </row>
        <row r="4922">
          <cell r="Z4922" t="str">
            <v/>
          </cell>
        </row>
        <row r="4923">
          <cell r="Z4923" t="str">
            <v/>
          </cell>
        </row>
        <row r="4924">
          <cell r="Z4924" t="str">
            <v/>
          </cell>
        </row>
        <row r="4925">
          <cell r="Z4925" t="str">
            <v/>
          </cell>
        </row>
        <row r="4926">
          <cell r="Z4926" t="str">
            <v/>
          </cell>
        </row>
        <row r="4927">
          <cell r="Z4927" t="str">
            <v/>
          </cell>
        </row>
        <row r="4928">
          <cell r="Z4928" t="str">
            <v/>
          </cell>
        </row>
        <row r="4929">
          <cell r="Z4929" t="str">
            <v/>
          </cell>
        </row>
        <row r="4930">
          <cell r="Z4930" t="str">
            <v/>
          </cell>
        </row>
        <row r="4931">
          <cell r="Z4931" t="str">
            <v/>
          </cell>
        </row>
        <row r="4932">
          <cell r="Z4932" t="str">
            <v/>
          </cell>
        </row>
        <row r="4933">
          <cell r="Z4933" t="str">
            <v/>
          </cell>
        </row>
        <row r="4934">
          <cell r="Z4934" t="str">
            <v/>
          </cell>
        </row>
        <row r="4935">
          <cell r="Z4935" t="str">
            <v/>
          </cell>
        </row>
        <row r="4936">
          <cell r="Z4936" t="str">
            <v/>
          </cell>
        </row>
        <row r="4937">
          <cell r="Z4937" t="str">
            <v/>
          </cell>
        </row>
        <row r="4938">
          <cell r="Z4938" t="str">
            <v/>
          </cell>
        </row>
        <row r="4939">
          <cell r="Z4939" t="str">
            <v/>
          </cell>
        </row>
        <row r="4940">
          <cell r="Z4940" t="str">
            <v/>
          </cell>
        </row>
        <row r="4941">
          <cell r="Z4941" t="str">
            <v/>
          </cell>
        </row>
        <row r="4942">
          <cell r="Z4942" t="str">
            <v/>
          </cell>
        </row>
        <row r="4943">
          <cell r="Z4943" t="str">
            <v/>
          </cell>
        </row>
        <row r="4944">
          <cell r="Z4944" t="str">
            <v/>
          </cell>
        </row>
        <row r="4945">
          <cell r="Z4945" t="str">
            <v/>
          </cell>
        </row>
        <row r="4946">
          <cell r="Z4946" t="str">
            <v/>
          </cell>
        </row>
        <row r="4947">
          <cell r="Z4947" t="str">
            <v/>
          </cell>
        </row>
        <row r="4948">
          <cell r="Z4948" t="str">
            <v/>
          </cell>
        </row>
        <row r="4949">
          <cell r="Z4949" t="str">
            <v/>
          </cell>
        </row>
        <row r="4950">
          <cell r="Z4950" t="str">
            <v/>
          </cell>
        </row>
        <row r="4951">
          <cell r="Z4951" t="str">
            <v/>
          </cell>
        </row>
        <row r="4952">
          <cell r="Z4952" t="str">
            <v/>
          </cell>
        </row>
        <row r="4953">
          <cell r="Z4953" t="str">
            <v/>
          </cell>
        </row>
        <row r="4954">
          <cell r="Z4954" t="str">
            <v/>
          </cell>
        </row>
        <row r="4955">
          <cell r="Z4955" t="str">
            <v/>
          </cell>
        </row>
        <row r="4956">
          <cell r="Z4956" t="str">
            <v/>
          </cell>
        </row>
        <row r="4957">
          <cell r="Z4957" t="str">
            <v/>
          </cell>
        </row>
        <row r="4958">
          <cell r="Z4958" t="str">
            <v/>
          </cell>
        </row>
        <row r="4959">
          <cell r="Z4959" t="str">
            <v/>
          </cell>
        </row>
        <row r="4960">
          <cell r="Z4960" t="str">
            <v/>
          </cell>
        </row>
        <row r="4961">
          <cell r="Z4961" t="str">
            <v/>
          </cell>
        </row>
        <row r="4962">
          <cell r="Z4962" t="str">
            <v/>
          </cell>
        </row>
        <row r="4963">
          <cell r="Z4963" t="str">
            <v/>
          </cell>
        </row>
        <row r="4964">
          <cell r="Z4964" t="str">
            <v/>
          </cell>
        </row>
        <row r="4965">
          <cell r="Z4965" t="str">
            <v/>
          </cell>
        </row>
        <row r="4966">
          <cell r="Z4966" t="str">
            <v/>
          </cell>
        </row>
        <row r="4967">
          <cell r="Z4967" t="str">
            <v/>
          </cell>
        </row>
        <row r="4968">
          <cell r="Z4968" t="str">
            <v/>
          </cell>
        </row>
        <row r="4969">
          <cell r="Z4969" t="str">
            <v/>
          </cell>
        </row>
        <row r="4970">
          <cell r="Z4970" t="str">
            <v/>
          </cell>
        </row>
        <row r="4971">
          <cell r="Z4971" t="str">
            <v/>
          </cell>
        </row>
        <row r="4972">
          <cell r="Z4972" t="str">
            <v/>
          </cell>
        </row>
        <row r="4973">
          <cell r="Z4973" t="str">
            <v/>
          </cell>
        </row>
        <row r="4974">
          <cell r="Z4974" t="str">
            <v/>
          </cell>
        </row>
        <row r="4975">
          <cell r="Z4975" t="str">
            <v/>
          </cell>
        </row>
        <row r="4976">
          <cell r="Z4976" t="str">
            <v/>
          </cell>
        </row>
        <row r="4977">
          <cell r="Z4977" t="str">
            <v/>
          </cell>
        </row>
        <row r="4978">
          <cell r="Z4978" t="str">
            <v/>
          </cell>
        </row>
        <row r="4979">
          <cell r="Z4979" t="str">
            <v/>
          </cell>
        </row>
        <row r="4980">
          <cell r="Z4980" t="str">
            <v/>
          </cell>
        </row>
        <row r="4981">
          <cell r="Z4981" t="str">
            <v/>
          </cell>
        </row>
        <row r="4982">
          <cell r="Z4982" t="str">
            <v/>
          </cell>
        </row>
        <row r="4983">
          <cell r="Z4983" t="str">
            <v/>
          </cell>
        </row>
        <row r="4984">
          <cell r="Z4984" t="str">
            <v/>
          </cell>
        </row>
        <row r="4985">
          <cell r="Z4985" t="str">
            <v/>
          </cell>
        </row>
        <row r="4986">
          <cell r="Z4986" t="str">
            <v/>
          </cell>
        </row>
        <row r="4987">
          <cell r="Z4987" t="str">
            <v/>
          </cell>
        </row>
        <row r="4988">
          <cell r="Z4988" t="str">
            <v/>
          </cell>
        </row>
        <row r="4989">
          <cell r="Z4989" t="str">
            <v/>
          </cell>
        </row>
        <row r="4990">
          <cell r="Z4990" t="str">
            <v/>
          </cell>
        </row>
        <row r="4991">
          <cell r="Z4991" t="str">
            <v/>
          </cell>
        </row>
        <row r="4992">
          <cell r="Z4992" t="str">
            <v/>
          </cell>
        </row>
        <row r="4993">
          <cell r="Z4993" t="str">
            <v/>
          </cell>
        </row>
        <row r="4994">
          <cell r="Z4994" t="str">
            <v/>
          </cell>
        </row>
        <row r="4995">
          <cell r="Z4995" t="str">
            <v/>
          </cell>
        </row>
        <row r="4996">
          <cell r="Z4996" t="str">
            <v/>
          </cell>
        </row>
        <row r="4997">
          <cell r="Z4997" t="str">
            <v/>
          </cell>
        </row>
        <row r="4998">
          <cell r="Z4998" t="str">
            <v/>
          </cell>
        </row>
        <row r="4999">
          <cell r="Z4999" t="str">
            <v/>
          </cell>
        </row>
        <row r="5000">
          <cell r="Z5000" t="str">
            <v/>
          </cell>
        </row>
        <row r="5001">
          <cell r="Z5001" t="str">
            <v/>
          </cell>
        </row>
        <row r="5002">
          <cell r="Z5002" t="str">
            <v/>
          </cell>
        </row>
        <row r="5003">
          <cell r="Z5003" t="str">
            <v/>
          </cell>
        </row>
        <row r="5004">
          <cell r="Z5004" t="str">
            <v/>
          </cell>
        </row>
        <row r="5005">
          <cell r="Z5005" t="str">
            <v/>
          </cell>
        </row>
        <row r="5006">
          <cell r="Z5006" t="str">
            <v/>
          </cell>
        </row>
        <row r="5007">
          <cell r="Z5007" t="str">
            <v/>
          </cell>
        </row>
        <row r="5008">
          <cell r="Z5008" t="str">
            <v/>
          </cell>
        </row>
        <row r="5009">
          <cell r="Z5009" t="str">
            <v/>
          </cell>
        </row>
        <row r="5010">
          <cell r="Z5010" t="str">
            <v/>
          </cell>
        </row>
        <row r="5011">
          <cell r="Z5011" t="str">
            <v/>
          </cell>
        </row>
        <row r="5012">
          <cell r="Z5012" t="str">
            <v/>
          </cell>
        </row>
        <row r="5013">
          <cell r="Z5013" t="str">
            <v/>
          </cell>
        </row>
        <row r="5014">
          <cell r="Z5014" t="str">
            <v/>
          </cell>
        </row>
        <row r="5015">
          <cell r="Z5015" t="str">
            <v/>
          </cell>
        </row>
        <row r="5016">
          <cell r="Z5016" t="str">
            <v/>
          </cell>
        </row>
        <row r="5017">
          <cell r="Z5017" t="str">
            <v/>
          </cell>
        </row>
        <row r="5018">
          <cell r="Z5018" t="str">
            <v/>
          </cell>
        </row>
        <row r="5019">
          <cell r="Z5019" t="str">
            <v/>
          </cell>
        </row>
        <row r="5020">
          <cell r="Z5020" t="str">
            <v/>
          </cell>
        </row>
        <row r="5021">
          <cell r="Z5021" t="str">
            <v/>
          </cell>
        </row>
        <row r="5022">
          <cell r="Z5022" t="str">
            <v/>
          </cell>
        </row>
        <row r="5023">
          <cell r="Z5023" t="str">
            <v/>
          </cell>
        </row>
        <row r="5024">
          <cell r="Z5024" t="str">
            <v/>
          </cell>
        </row>
        <row r="5025">
          <cell r="Z5025" t="str">
            <v/>
          </cell>
        </row>
        <row r="5026">
          <cell r="Z5026" t="str">
            <v/>
          </cell>
        </row>
        <row r="5027">
          <cell r="Z5027" t="str">
            <v/>
          </cell>
        </row>
        <row r="5028">
          <cell r="Z5028" t="str">
            <v/>
          </cell>
        </row>
        <row r="5029">
          <cell r="Z5029" t="str">
            <v/>
          </cell>
        </row>
        <row r="5030">
          <cell r="Z5030" t="str">
            <v/>
          </cell>
        </row>
        <row r="5031">
          <cell r="Z5031" t="str">
            <v/>
          </cell>
        </row>
        <row r="5032">
          <cell r="Z5032" t="str">
            <v/>
          </cell>
        </row>
        <row r="5033">
          <cell r="Z5033" t="str">
            <v/>
          </cell>
        </row>
        <row r="5034">
          <cell r="Z5034" t="str">
            <v/>
          </cell>
        </row>
        <row r="5035">
          <cell r="Z5035" t="str">
            <v/>
          </cell>
        </row>
        <row r="5036">
          <cell r="Z5036" t="str">
            <v/>
          </cell>
        </row>
        <row r="5037">
          <cell r="Z5037" t="str">
            <v/>
          </cell>
        </row>
        <row r="5038">
          <cell r="Z5038" t="str">
            <v/>
          </cell>
        </row>
        <row r="5039">
          <cell r="Z5039" t="str">
            <v/>
          </cell>
        </row>
        <row r="5040">
          <cell r="Z5040" t="str">
            <v/>
          </cell>
        </row>
        <row r="5041">
          <cell r="Z5041" t="str">
            <v/>
          </cell>
        </row>
        <row r="5042">
          <cell r="Z5042" t="str">
            <v/>
          </cell>
        </row>
        <row r="5043">
          <cell r="Z5043" t="str">
            <v/>
          </cell>
        </row>
        <row r="5044">
          <cell r="Z5044" t="str">
            <v/>
          </cell>
        </row>
        <row r="5045">
          <cell r="Z5045" t="str">
            <v/>
          </cell>
        </row>
        <row r="5046">
          <cell r="Z5046" t="str">
            <v/>
          </cell>
        </row>
        <row r="5047">
          <cell r="Z5047" t="str">
            <v/>
          </cell>
        </row>
        <row r="5048">
          <cell r="Z5048" t="str">
            <v/>
          </cell>
        </row>
        <row r="5049">
          <cell r="Z5049" t="str">
            <v/>
          </cell>
        </row>
        <row r="5050">
          <cell r="Z5050" t="str">
            <v/>
          </cell>
        </row>
        <row r="5051">
          <cell r="Z5051" t="str">
            <v/>
          </cell>
        </row>
        <row r="5052">
          <cell r="Z5052" t="str">
            <v/>
          </cell>
        </row>
        <row r="5053">
          <cell r="Z5053" t="str">
            <v/>
          </cell>
        </row>
        <row r="5054">
          <cell r="Z5054" t="str">
            <v/>
          </cell>
        </row>
        <row r="5055">
          <cell r="Z5055" t="str">
            <v/>
          </cell>
        </row>
        <row r="5056">
          <cell r="Z5056" t="str">
            <v/>
          </cell>
        </row>
        <row r="5057">
          <cell r="Z5057" t="str">
            <v/>
          </cell>
        </row>
        <row r="5058">
          <cell r="Z5058" t="str">
            <v/>
          </cell>
        </row>
        <row r="5059">
          <cell r="Z5059" t="str">
            <v/>
          </cell>
        </row>
        <row r="5060">
          <cell r="Z5060" t="str">
            <v/>
          </cell>
        </row>
        <row r="5061">
          <cell r="Z5061" t="str">
            <v/>
          </cell>
        </row>
        <row r="5062">
          <cell r="Z5062" t="str">
            <v/>
          </cell>
        </row>
        <row r="5063">
          <cell r="Z5063" t="str">
            <v/>
          </cell>
        </row>
        <row r="5064">
          <cell r="Z5064" t="str">
            <v/>
          </cell>
        </row>
        <row r="5065">
          <cell r="Z5065" t="str">
            <v/>
          </cell>
        </row>
        <row r="5066">
          <cell r="Z5066" t="str">
            <v/>
          </cell>
        </row>
        <row r="5067">
          <cell r="Z5067" t="str">
            <v/>
          </cell>
        </row>
        <row r="5068">
          <cell r="Z5068" t="str">
            <v/>
          </cell>
        </row>
        <row r="5069">
          <cell r="Z5069" t="str">
            <v/>
          </cell>
        </row>
        <row r="5070">
          <cell r="Z5070" t="str">
            <v/>
          </cell>
        </row>
        <row r="5071">
          <cell r="Z5071" t="str">
            <v/>
          </cell>
        </row>
        <row r="5072">
          <cell r="Z5072" t="str">
            <v/>
          </cell>
        </row>
        <row r="5073">
          <cell r="Z5073" t="str">
            <v/>
          </cell>
        </row>
        <row r="5074">
          <cell r="Z5074" t="str">
            <v/>
          </cell>
        </row>
        <row r="5075">
          <cell r="Z5075" t="str">
            <v/>
          </cell>
        </row>
        <row r="5076">
          <cell r="Z5076" t="str">
            <v/>
          </cell>
        </row>
        <row r="5077">
          <cell r="Z5077" t="str">
            <v/>
          </cell>
        </row>
        <row r="5078">
          <cell r="Z5078" t="str">
            <v/>
          </cell>
        </row>
        <row r="5079">
          <cell r="Z5079" t="str">
            <v/>
          </cell>
        </row>
        <row r="5080">
          <cell r="Z5080" t="str">
            <v/>
          </cell>
        </row>
        <row r="5081">
          <cell r="Z5081" t="str">
            <v/>
          </cell>
        </row>
        <row r="5082">
          <cell r="Z5082" t="str">
            <v/>
          </cell>
        </row>
        <row r="5083">
          <cell r="Z5083" t="str">
            <v/>
          </cell>
        </row>
        <row r="5084">
          <cell r="Z5084" t="str">
            <v/>
          </cell>
        </row>
        <row r="5085">
          <cell r="Z5085" t="str">
            <v/>
          </cell>
        </row>
        <row r="5086">
          <cell r="Z5086" t="str">
            <v/>
          </cell>
        </row>
        <row r="5087">
          <cell r="Z5087" t="str">
            <v/>
          </cell>
        </row>
        <row r="5088">
          <cell r="Z5088" t="str">
            <v/>
          </cell>
        </row>
        <row r="5089">
          <cell r="Z5089" t="str">
            <v/>
          </cell>
        </row>
        <row r="5090">
          <cell r="Z5090" t="str">
            <v/>
          </cell>
        </row>
        <row r="5091">
          <cell r="Z5091" t="str">
            <v/>
          </cell>
        </row>
        <row r="5092">
          <cell r="Z5092" t="str">
            <v/>
          </cell>
        </row>
        <row r="5093">
          <cell r="Z5093" t="str">
            <v/>
          </cell>
        </row>
        <row r="5094">
          <cell r="Z5094" t="str">
            <v/>
          </cell>
        </row>
        <row r="5095">
          <cell r="Z5095" t="str">
            <v/>
          </cell>
        </row>
        <row r="5096">
          <cell r="Z5096" t="str">
            <v/>
          </cell>
        </row>
        <row r="5097">
          <cell r="Z5097" t="str">
            <v/>
          </cell>
        </row>
        <row r="5098">
          <cell r="Z5098" t="str">
            <v/>
          </cell>
        </row>
        <row r="5099">
          <cell r="Z5099" t="str">
            <v/>
          </cell>
        </row>
        <row r="5100">
          <cell r="Z5100" t="str">
            <v/>
          </cell>
        </row>
        <row r="5101">
          <cell r="Z5101" t="str">
            <v/>
          </cell>
        </row>
        <row r="5102">
          <cell r="Z5102" t="str">
            <v/>
          </cell>
        </row>
        <row r="5103">
          <cell r="Z5103" t="str">
            <v/>
          </cell>
        </row>
        <row r="5104">
          <cell r="Z5104" t="str">
            <v/>
          </cell>
        </row>
        <row r="5105">
          <cell r="Z5105" t="str">
            <v/>
          </cell>
        </row>
        <row r="5106">
          <cell r="Z5106" t="str">
            <v/>
          </cell>
        </row>
        <row r="5107">
          <cell r="Z5107" t="str">
            <v/>
          </cell>
        </row>
        <row r="5108">
          <cell r="Z5108" t="str">
            <v/>
          </cell>
        </row>
        <row r="5109">
          <cell r="Z5109" t="str">
            <v/>
          </cell>
        </row>
        <row r="5110">
          <cell r="Z5110" t="str">
            <v/>
          </cell>
        </row>
        <row r="5111">
          <cell r="Z5111" t="str">
            <v/>
          </cell>
        </row>
        <row r="5112">
          <cell r="Z5112" t="str">
            <v/>
          </cell>
        </row>
        <row r="5113">
          <cell r="Z5113" t="str">
            <v/>
          </cell>
        </row>
        <row r="5114">
          <cell r="Z5114" t="str">
            <v/>
          </cell>
        </row>
        <row r="5115">
          <cell r="Z5115" t="str">
            <v/>
          </cell>
        </row>
        <row r="5116">
          <cell r="Z5116" t="str">
            <v/>
          </cell>
        </row>
        <row r="5117">
          <cell r="Z5117" t="str">
            <v/>
          </cell>
        </row>
        <row r="5118">
          <cell r="Z5118" t="str">
            <v/>
          </cell>
        </row>
        <row r="5119">
          <cell r="Z5119" t="str">
            <v/>
          </cell>
        </row>
        <row r="5120">
          <cell r="Z5120" t="str">
            <v/>
          </cell>
        </row>
        <row r="5121">
          <cell r="Z5121" t="str">
            <v/>
          </cell>
        </row>
        <row r="5122">
          <cell r="Z5122" t="str">
            <v/>
          </cell>
        </row>
        <row r="5123">
          <cell r="Z5123" t="str">
            <v/>
          </cell>
        </row>
        <row r="5124">
          <cell r="Z5124" t="str">
            <v/>
          </cell>
        </row>
        <row r="5125">
          <cell r="Z5125" t="str">
            <v/>
          </cell>
        </row>
        <row r="5126">
          <cell r="Z5126" t="str">
            <v/>
          </cell>
        </row>
        <row r="5127">
          <cell r="Z5127" t="str">
            <v/>
          </cell>
        </row>
        <row r="5128">
          <cell r="Z5128" t="str">
            <v/>
          </cell>
        </row>
        <row r="5129">
          <cell r="Z5129" t="str">
            <v/>
          </cell>
        </row>
        <row r="5130">
          <cell r="Z5130" t="str">
            <v/>
          </cell>
        </row>
        <row r="5131">
          <cell r="Z5131" t="str">
            <v/>
          </cell>
        </row>
        <row r="5132">
          <cell r="Z5132" t="str">
            <v/>
          </cell>
        </row>
        <row r="5133">
          <cell r="Z5133" t="str">
            <v/>
          </cell>
        </row>
        <row r="5134">
          <cell r="Z5134" t="str">
            <v/>
          </cell>
        </row>
        <row r="5135">
          <cell r="Z5135" t="str">
            <v/>
          </cell>
        </row>
        <row r="5136">
          <cell r="Z5136" t="str">
            <v/>
          </cell>
        </row>
        <row r="5137">
          <cell r="Z5137" t="str">
            <v/>
          </cell>
        </row>
        <row r="5138">
          <cell r="Z5138" t="str">
            <v/>
          </cell>
        </row>
        <row r="5139">
          <cell r="Z5139" t="str">
            <v/>
          </cell>
        </row>
        <row r="5140">
          <cell r="Z5140" t="str">
            <v/>
          </cell>
        </row>
        <row r="5141">
          <cell r="Z5141" t="str">
            <v/>
          </cell>
        </row>
        <row r="5142">
          <cell r="Z5142" t="str">
            <v/>
          </cell>
        </row>
        <row r="5143">
          <cell r="Z5143" t="str">
            <v/>
          </cell>
        </row>
        <row r="5144">
          <cell r="Z5144" t="str">
            <v/>
          </cell>
        </row>
        <row r="5145">
          <cell r="Z5145" t="str">
            <v/>
          </cell>
        </row>
        <row r="5146">
          <cell r="Z5146" t="str">
            <v/>
          </cell>
        </row>
        <row r="5147">
          <cell r="Z5147" t="str">
            <v/>
          </cell>
        </row>
        <row r="5148">
          <cell r="Z5148" t="str">
            <v/>
          </cell>
        </row>
        <row r="5149">
          <cell r="Z5149" t="str">
            <v/>
          </cell>
        </row>
        <row r="5150">
          <cell r="Z5150" t="str">
            <v/>
          </cell>
        </row>
        <row r="5151">
          <cell r="Z5151" t="str">
            <v/>
          </cell>
        </row>
        <row r="5152">
          <cell r="Z5152" t="str">
            <v/>
          </cell>
        </row>
        <row r="5153">
          <cell r="Z5153" t="str">
            <v/>
          </cell>
        </row>
        <row r="5154">
          <cell r="Z5154" t="str">
            <v/>
          </cell>
        </row>
        <row r="5155">
          <cell r="Z5155" t="str">
            <v/>
          </cell>
        </row>
        <row r="5156">
          <cell r="Z5156" t="str">
            <v/>
          </cell>
        </row>
        <row r="5157">
          <cell r="Z5157" t="str">
            <v/>
          </cell>
        </row>
        <row r="5158">
          <cell r="Z5158" t="str">
            <v/>
          </cell>
        </row>
        <row r="5159">
          <cell r="Z5159" t="str">
            <v/>
          </cell>
        </row>
        <row r="5160">
          <cell r="Z5160" t="str">
            <v/>
          </cell>
        </row>
        <row r="5161">
          <cell r="Z5161" t="str">
            <v/>
          </cell>
        </row>
        <row r="5162">
          <cell r="Z5162" t="str">
            <v/>
          </cell>
        </row>
        <row r="5163">
          <cell r="Z5163" t="str">
            <v/>
          </cell>
        </row>
        <row r="5164">
          <cell r="Z5164" t="str">
            <v/>
          </cell>
        </row>
        <row r="5165">
          <cell r="Z5165" t="str">
            <v/>
          </cell>
        </row>
        <row r="5166">
          <cell r="Z5166" t="str">
            <v/>
          </cell>
        </row>
        <row r="5167">
          <cell r="Z5167" t="str">
            <v/>
          </cell>
        </row>
        <row r="5168">
          <cell r="Z5168" t="str">
            <v/>
          </cell>
        </row>
        <row r="5169">
          <cell r="Z5169" t="str">
            <v/>
          </cell>
        </row>
        <row r="5170">
          <cell r="Z5170" t="str">
            <v/>
          </cell>
        </row>
        <row r="5171">
          <cell r="Z5171" t="str">
            <v/>
          </cell>
        </row>
        <row r="5172">
          <cell r="Z5172" t="str">
            <v/>
          </cell>
        </row>
        <row r="5173">
          <cell r="Z5173" t="str">
            <v/>
          </cell>
        </row>
        <row r="5174">
          <cell r="Z5174" t="str">
            <v/>
          </cell>
        </row>
        <row r="5175">
          <cell r="Z5175" t="str">
            <v/>
          </cell>
        </row>
        <row r="5176">
          <cell r="Z5176" t="str">
            <v/>
          </cell>
        </row>
        <row r="5177">
          <cell r="Z5177" t="str">
            <v/>
          </cell>
        </row>
        <row r="5178">
          <cell r="Z5178" t="str">
            <v/>
          </cell>
        </row>
        <row r="5179">
          <cell r="Z5179" t="str">
            <v/>
          </cell>
        </row>
        <row r="5180">
          <cell r="Z5180" t="str">
            <v/>
          </cell>
        </row>
        <row r="5181">
          <cell r="Z5181" t="str">
            <v/>
          </cell>
        </row>
        <row r="5182">
          <cell r="Z5182" t="str">
            <v/>
          </cell>
        </row>
        <row r="5183">
          <cell r="Z5183" t="str">
            <v/>
          </cell>
        </row>
        <row r="5184">
          <cell r="Z5184" t="str">
            <v/>
          </cell>
        </row>
        <row r="5185">
          <cell r="Z5185" t="str">
            <v/>
          </cell>
        </row>
        <row r="5186">
          <cell r="Z5186" t="str">
            <v/>
          </cell>
        </row>
        <row r="5187">
          <cell r="Z5187" t="str">
            <v/>
          </cell>
        </row>
        <row r="5188">
          <cell r="Z5188" t="str">
            <v/>
          </cell>
        </row>
        <row r="5189">
          <cell r="Z5189" t="str">
            <v/>
          </cell>
        </row>
        <row r="5190">
          <cell r="Z5190" t="str">
            <v/>
          </cell>
        </row>
        <row r="5191">
          <cell r="Z5191" t="str">
            <v/>
          </cell>
        </row>
        <row r="5192">
          <cell r="Z5192" t="str">
            <v/>
          </cell>
        </row>
        <row r="5193">
          <cell r="Z5193" t="str">
            <v/>
          </cell>
        </row>
        <row r="5194">
          <cell r="Z5194" t="str">
            <v/>
          </cell>
        </row>
        <row r="5195">
          <cell r="Z5195" t="str">
            <v/>
          </cell>
        </row>
        <row r="5196">
          <cell r="Z5196" t="str">
            <v/>
          </cell>
        </row>
        <row r="5197">
          <cell r="Z5197" t="str">
            <v/>
          </cell>
        </row>
        <row r="5198">
          <cell r="Z5198" t="str">
            <v/>
          </cell>
        </row>
        <row r="5199">
          <cell r="Z5199" t="str">
            <v/>
          </cell>
        </row>
        <row r="5200">
          <cell r="Z5200" t="str">
            <v/>
          </cell>
        </row>
        <row r="5201">
          <cell r="Z5201" t="str">
            <v/>
          </cell>
        </row>
        <row r="5202">
          <cell r="Z5202" t="str">
            <v/>
          </cell>
        </row>
        <row r="5203">
          <cell r="Z5203" t="str">
            <v/>
          </cell>
        </row>
        <row r="5204">
          <cell r="Z5204" t="str">
            <v/>
          </cell>
        </row>
        <row r="5205">
          <cell r="Z5205" t="str">
            <v/>
          </cell>
        </row>
        <row r="5206">
          <cell r="Z5206" t="str">
            <v/>
          </cell>
        </row>
        <row r="5207">
          <cell r="Z5207" t="str">
            <v/>
          </cell>
        </row>
        <row r="5208">
          <cell r="Z5208" t="str">
            <v/>
          </cell>
        </row>
        <row r="5209">
          <cell r="Z5209" t="str">
            <v/>
          </cell>
        </row>
        <row r="5210">
          <cell r="Z5210" t="str">
            <v/>
          </cell>
        </row>
        <row r="5211">
          <cell r="Z5211" t="str">
            <v/>
          </cell>
        </row>
        <row r="5212">
          <cell r="Z5212" t="str">
            <v/>
          </cell>
        </row>
        <row r="5213">
          <cell r="Z5213" t="str">
            <v/>
          </cell>
        </row>
        <row r="5214">
          <cell r="Z5214" t="str">
            <v/>
          </cell>
        </row>
        <row r="5215">
          <cell r="Z5215" t="str">
            <v/>
          </cell>
        </row>
        <row r="5216">
          <cell r="Z5216" t="str">
            <v/>
          </cell>
        </row>
        <row r="5217">
          <cell r="Z5217" t="str">
            <v/>
          </cell>
        </row>
        <row r="5218">
          <cell r="Z5218" t="str">
            <v/>
          </cell>
        </row>
        <row r="5219">
          <cell r="Z5219" t="str">
            <v/>
          </cell>
        </row>
        <row r="5220">
          <cell r="Z5220" t="str">
            <v/>
          </cell>
        </row>
        <row r="5221">
          <cell r="Z5221" t="str">
            <v/>
          </cell>
        </row>
        <row r="5222">
          <cell r="Z5222" t="str">
            <v/>
          </cell>
        </row>
        <row r="5223">
          <cell r="Z5223" t="str">
            <v/>
          </cell>
        </row>
        <row r="5224">
          <cell r="Z5224" t="str">
            <v/>
          </cell>
        </row>
        <row r="5225">
          <cell r="Z5225" t="str">
            <v/>
          </cell>
        </row>
        <row r="5226">
          <cell r="Z5226" t="str">
            <v/>
          </cell>
        </row>
        <row r="5227">
          <cell r="Z5227" t="str">
            <v/>
          </cell>
        </row>
        <row r="5228">
          <cell r="Z5228" t="str">
            <v/>
          </cell>
        </row>
        <row r="5229">
          <cell r="Z5229" t="str">
            <v/>
          </cell>
        </row>
        <row r="5230">
          <cell r="Z5230" t="str">
            <v/>
          </cell>
        </row>
        <row r="5231">
          <cell r="Z5231" t="str">
            <v/>
          </cell>
        </row>
        <row r="5232">
          <cell r="Z5232" t="str">
            <v/>
          </cell>
        </row>
        <row r="5233">
          <cell r="Z5233" t="str">
            <v/>
          </cell>
        </row>
        <row r="5234">
          <cell r="Z5234" t="str">
            <v/>
          </cell>
        </row>
        <row r="5235">
          <cell r="Z5235" t="str">
            <v/>
          </cell>
        </row>
        <row r="5236">
          <cell r="Z5236" t="str">
            <v/>
          </cell>
        </row>
        <row r="5237">
          <cell r="Z5237" t="str">
            <v/>
          </cell>
        </row>
        <row r="5238">
          <cell r="Z5238" t="str">
            <v/>
          </cell>
        </row>
        <row r="5239">
          <cell r="Z5239" t="str">
            <v/>
          </cell>
        </row>
        <row r="5240">
          <cell r="Z5240" t="str">
            <v/>
          </cell>
        </row>
        <row r="5241">
          <cell r="Z5241" t="str">
            <v/>
          </cell>
        </row>
        <row r="5242">
          <cell r="Z5242" t="str">
            <v/>
          </cell>
        </row>
        <row r="5243">
          <cell r="Z5243" t="str">
            <v/>
          </cell>
        </row>
        <row r="5244">
          <cell r="Z5244" t="str">
            <v/>
          </cell>
        </row>
        <row r="5245">
          <cell r="Z5245" t="str">
            <v/>
          </cell>
        </row>
        <row r="5246">
          <cell r="Z5246" t="str">
            <v/>
          </cell>
        </row>
        <row r="5247">
          <cell r="Z5247" t="str">
            <v/>
          </cell>
        </row>
        <row r="5248">
          <cell r="Z5248" t="str">
            <v/>
          </cell>
        </row>
        <row r="5249">
          <cell r="Z5249" t="str">
            <v/>
          </cell>
        </row>
        <row r="5250">
          <cell r="Z5250" t="str">
            <v/>
          </cell>
        </row>
        <row r="5251">
          <cell r="Z5251" t="str">
            <v/>
          </cell>
        </row>
        <row r="5252">
          <cell r="Z5252" t="str">
            <v/>
          </cell>
        </row>
        <row r="5253">
          <cell r="Z5253" t="str">
            <v/>
          </cell>
        </row>
        <row r="5254">
          <cell r="Z5254" t="str">
            <v/>
          </cell>
        </row>
        <row r="5255">
          <cell r="Z5255" t="str">
            <v/>
          </cell>
        </row>
        <row r="5256">
          <cell r="Z5256" t="str">
            <v/>
          </cell>
        </row>
        <row r="5257">
          <cell r="Z5257" t="str">
            <v/>
          </cell>
        </row>
        <row r="5258">
          <cell r="Z5258" t="str">
            <v/>
          </cell>
        </row>
        <row r="5259">
          <cell r="Z5259" t="str">
            <v/>
          </cell>
        </row>
        <row r="5260">
          <cell r="Z5260" t="str">
            <v/>
          </cell>
        </row>
        <row r="5261">
          <cell r="Z5261" t="str">
            <v/>
          </cell>
        </row>
        <row r="5262">
          <cell r="Z5262" t="str">
            <v/>
          </cell>
        </row>
        <row r="5263">
          <cell r="Z5263" t="str">
            <v/>
          </cell>
        </row>
        <row r="5264">
          <cell r="Z5264" t="str">
            <v/>
          </cell>
        </row>
        <row r="5265">
          <cell r="Z5265" t="str">
            <v/>
          </cell>
        </row>
        <row r="5266">
          <cell r="Z5266" t="str">
            <v/>
          </cell>
        </row>
        <row r="5267">
          <cell r="Z5267" t="str">
            <v/>
          </cell>
        </row>
        <row r="5268">
          <cell r="Z5268" t="str">
            <v/>
          </cell>
        </row>
        <row r="5269">
          <cell r="Z5269" t="str">
            <v/>
          </cell>
        </row>
        <row r="5270">
          <cell r="Z5270" t="str">
            <v/>
          </cell>
        </row>
        <row r="5271">
          <cell r="Z5271" t="str">
            <v/>
          </cell>
        </row>
        <row r="5272">
          <cell r="Z5272" t="str">
            <v/>
          </cell>
        </row>
        <row r="5273">
          <cell r="Z5273" t="str">
            <v/>
          </cell>
        </row>
        <row r="5274">
          <cell r="Z5274" t="str">
            <v/>
          </cell>
        </row>
        <row r="5275">
          <cell r="Z5275" t="str">
            <v/>
          </cell>
        </row>
        <row r="5276">
          <cell r="Z5276" t="str">
            <v/>
          </cell>
        </row>
        <row r="5277">
          <cell r="Z5277" t="str">
            <v/>
          </cell>
        </row>
        <row r="5278">
          <cell r="Z5278" t="str">
            <v/>
          </cell>
        </row>
        <row r="5279">
          <cell r="Z5279" t="str">
            <v/>
          </cell>
        </row>
        <row r="5280">
          <cell r="Z5280" t="str">
            <v/>
          </cell>
        </row>
        <row r="5281">
          <cell r="Z5281" t="str">
            <v/>
          </cell>
        </row>
        <row r="5282">
          <cell r="Z5282" t="str">
            <v/>
          </cell>
        </row>
        <row r="5283">
          <cell r="Z5283" t="str">
            <v/>
          </cell>
        </row>
        <row r="5284">
          <cell r="Z5284" t="str">
            <v/>
          </cell>
        </row>
        <row r="5285">
          <cell r="Z5285" t="str">
            <v/>
          </cell>
        </row>
        <row r="5286">
          <cell r="Z5286" t="str">
            <v/>
          </cell>
        </row>
        <row r="5287">
          <cell r="Z5287" t="str">
            <v/>
          </cell>
        </row>
        <row r="5288">
          <cell r="Z5288" t="str">
            <v/>
          </cell>
        </row>
        <row r="5289">
          <cell r="Z5289" t="str">
            <v/>
          </cell>
        </row>
        <row r="5290">
          <cell r="Z5290" t="str">
            <v/>
          </cell>
        </row>
        <row r="5291">
          <cell r="Z5291" t="str">
            <v/>
          </cell>
        </row>
        <row r="5292">
          <cell r="Z5292" t="str">
            <v/>
          </cell>
        </row>
        <row r="5293">
          <cell r="Z5293" t="str">
            <v/>
          </cell>
        </row>
        <row r="5294">
          <cell r="Z5294" t="str">
            <v/>
          </cell>
        </row>
        <row r="5295">
          <cell r="Z5295" t="str">
            <v/>
          </cell>
        </row>
        <row r="5296">
          <cell r="Z5296" t="str">
            <v/>
          </cell>
        </row>
        <row r="5297">
          <cell r="Z5297" t="str">
            <v/>
          </cell>
        </row>
        <row r="5298">
          <cell r="Z5298" t="str">
            <v/>
          </cell>
        </row>
        <row r="5299">
          <cell r="Z5299" t="str">
            <v/>
          </cell>
        </row>
        <row r="5300">
          <cell r="Z5300" t="str">
            <v/>
          </cell>
        </row>
        <row r="5301">
          <cell r="Z5301" t="str">
            <v/>
          </cell>
        </row>
        <row r="5302">
          <cell r="Z5302" t="str">
            <v/>
          </cell>
        </row>
        <row r="5303">
          <cell r="Z5303" t="str">
            <v/>
          </cell>
        </row>
        <row r="5304">
          <cell r="Z5304" t="str">
            <v/>
          </cell>
        </row>
        <row r="5305">
          <cell r="Z5305" t="str">
            <v/>
          </cell>
        </row>
        <row r="5306">
          <cell r="Z5306" t="str">
            <v/>
          </cell>
        </row>
        <row r="5307">
          <cell r="Z5307" t="str">
            <v/>
          </cell>
        </row>
        <row r="5308">
          <cell r="Z5308" t="str">
            <v/>
          </cell>
        </row>
        <row r="5309">
          <cell r="Z5309" t="str">
            <v/>
          </cell>
        </row>
        <row r="5310">
          <cell r="Z5310" t="str">
            <v/>
          </cell>
        </row>
        <row r="5311">
          <cell r="Z5311" t="str">
            <v/>
          </cell>
        </row>
        <row r="5312">
          <cell r="Z5312" t="str">
            <v/>
          </cell>
        </row>
        <row r="5313">
          <cell r="Z5313" t="str">
            <v/>
          </cell>
        </row>
        <row r="5314">
          <cell r="Z5314" t="str">
            <v/>
          </cell>
        </row>
        <row r="5315">
          <cell r="Z5315" t="str">
            <v/>
          </cell>
        </row>
        <row r="5316">
          <cell r="Z5316" t="str">
            <v/>
          </cell>
        </row>
        <row r="5317">
          <cell r="Z5317" t="str">
            <v/>
          </cell>
        </row>
        <row r="5318">
          <cell r="Z5318" t="str">
            <v/>
          </cell>
        </row>
        <row r="5319">
          <cell r="Z5319" t="str">
            <v/>
          </cell>
        </row>
        <row r="5320">
          <cell r="Z5320" t="str">
            <v/>
          </cell>
        </row>
        <row r="5321">
          <cell r="Z5321" t="str">
            <v/>
          </cell>
        </row>
        <row r="5322">
          <cell r="Z5322" t="str">
            <v/>
          </cell>
        </row>
        <row r="5323">
          <cell r="Z5323" t="str">
            <v/>
          </cell>
        </row>
        <row r="5324">
          <cell r="Z5324" t="str">
            <v/>
          </cell>
        </row>
        <row r="5325">
          <cell r="Z5325" t="str">
            <v/>
          </cell>
        </row>
        <row r="5326">
          <cell r="Z5326" t="str">
            <v/>
          </cell>
        </row>
        <row r="5327">
          <cell r="Z5327" t="str">
            <v/>
          </cell>
        </row>
        <row r="5328">
          <cell r="Z5328" t="str">
            <v/>
          </cell>
        </row>
        <row r="5329">
          <cell r="Z5329" t="str">
            <v/>
          </cell>
        </row>
        <row r="5330">
          <cell r="Z5330" t="str">
            <v/>
          </cell>
        </row>
        <row r="5331">
          <cell r="Z5331" t="str">
            <v/>
          </cell>
        </row>
        <row r="5332">
          <cell r="Z5332" t="str">
            <v/>
          </cell>
        </row>
        <row r="5333">
          <cell r="Z5333" t="str">
            <v/>
          </cell>
        </row>
        <row r="5334">
          <cell r="Z5334" t="str">
            <v/>
          </cell>
        </row>
        <row r="5335">
          <cell r="Z5335" t="str">
            <v/>
          </cell>
        </row>
        <row r="5336">
          <cell r="Z5336" t="str">
            <v/>
          </cell>
        </row>
        <row r="5337">
          <cell r="Z5337" t="str">
            <v/>
          </cell>
        </row>
        <row r="5338">
          <cell r="Z5338" t="str">
            <v/>
          </cell>
        </row>
        <row r="5339">
          <cell r="Z5339" t="str">
            <v/>
          </cell>
        </row>
        <row r="5340">
          <cell r="Z5340" t="str">
            <v/>
          </cell>
        </row>
        <row r="5341">
          <cell r="Z5341" t="str">
            <v/>
          </cell>
        </row>
        <row r="5342">
          <cell r="Z5342" t="str">
            <v/>
          </cell>
        </row>
        <row r="5343">
          <cell r="Z5343" t="str">
            <v/>
          </cell>
        </row>
        <row r="5344">
          <cell r="Z5344" t="str">
            <v/>
          </cell>
        </row>
        <row r="5345">
          <cell r="Z5345" t="str">
            <v/>
          </cell>
        </row>
        <row r="5346">
          <cell r="Z5346" t="str">
            <v/>
          </cell>
        </row>
        <row r="5347">
          <cell r="Z5347" t="str">
            <v/>
          </cell>
        </row>
        <row r="5348">
          <cell r="Z5348" t="str">
            <v/>
          </cell>
        </row>
        <row r="5349">
          <cell r="Z5349" t="str">
            <v/>
          </cell>
        </row>
        <row r="5350">
          <cell r="Z5350" t="str">
            <v/>
          </cell>
        </row>
        <row r="5351">
          <cell r="Z5351" t="str">
            <v/>
          </cell>
        </row>
        <row r="5352">
          <cell r="Z5352" t="str">
            <v/>
          </cell>
        </row>
        <row r="5353">
          <cell r="Z5353" t="str">
            <v/>
          </cell>
        </row>
        <row r="5354">
          <cell r="Z5354" t="str">
            <v/>
          </cell>
        </row>
        <row r="5355">
          <cell r="Z5355" t="str">
            <v/>
          </cell>
        </row>
        <row r="5356">
          <cell r="Z5356" t="str">
            <v/>
          </cell>
        </row>
        <row r="5357">
          <cell r="Z5357" t="str">
            <v/>
          </cell>
        </row>
        <row r="5358">
          <cell r="Z5358" t="str">
            <v/>
          </cell>
        </row>
        <row r="5359">
          <cell r="Z5359" t="str">
            <v/>
          </cell>
        </row>
        <row r="5360">
          <cell r="Z5360" t="str">
            <v/>
          </cell>
        </row>
        <row r="5361">
          <cell r="Z5361" t="str">
            <v/>
          </cell>
        </row>
        <row r="5362">
          <cell r="Z5362" t="str">
            <v/>
          </cell>
        </row>
        <row r="5363">
          <cell r="Z5363" t="str">
            <v/>
          </cell>
        </row>
        <row r="5364">
          <cell r="Z5364" t="str">
            <v/>
          </cell>
        </row>
        <row r="5365">
          <cell r="Z5365" t="str">
            <v/>
          </cell>
        </row>
        <row r="5366">
          <cell r="Z5366" t="str">
            <v/>
          </cell>
        </row>
        <row r="5367">
          <cell r="Z5367" t="str">
            <v/>
          </cell>
        </row>
        <row r="5368">
          <cell r="Z5368" t="str">
            <v/>
          </cell>
        </row>
        <row r="5369">
          <cell r="Z5369" t="str">
            <v/>
          </cell>
        </row>
        <row r="5370">
          <cell r="Z5370" t="str">
            <v/>
          </cell>
        </row>
        <row r="5371">
          <cell r="Z5371" t="str">
            <v/>
          </cell>
        </row>
        <row r="5372">
          <cell r="Z5372" t="str">
            <v/>
          </cell>
        </row>
        <row r="5373">
          <cell r="Z5373" t="str">
            <v/>
          </cell>
        </row>
        <row r="5374">
          <cell r="Z5374" t="str">
            <v/>
          </cell>
        </row>
        <row r="5375">
          <cell r="Z5375" t="str">
            <v/>
          </cell>
        </row>
        <row r="5376">
          <cell r="Z5376" t="str">
            <v/>
          </cell>
        </row>
        <row r="5377">
          <cell r="Z5377" t="str">
            <v/>
          </cell>
        </row>
        <row r="5378">
          <cell r="Z5378" t="str">
            <v/>
          </cell>
        </row>
        <row r="5379">
          <cell r="Z5379" t="str">
            <v/>
          </cell>
        </row>
        <row r="5380">
          <cell r="Z5380" t="str">
            <v/>
          </cell>
        </row>
        <row r="5381">
          <cell r="Z5381" t="str">
            <v/>
          </cell>
        </row>
        <row r="5382">
          <cell r="Z5382" t="str">
            <v/>
          </cell>
        </row>
        <row r="5383">
          <cell r="Z5383" t="str">
            <v/>
          </cell>
        </row>
        <row r="5384">
          <cell r="Z5384" t="str">
            <v/>
          </cell>
        </row>
        <row r="5385">
          <cell r="Z5385" t="str">
            <v/>
          </cell>
        </row>
        <row r="5386">
          <cell r="Z5386" t="str">
            <v/>
          </cell>
        </row>
        <row r="5387">
          <cell r="Z5387" t="str">
            <v/>
          </cell>
        </row>
        <row r="5388">
          <cell r="Z5388" t="str">
            <v/>
          </cell>
        </row>
        <row r="5389">
          <cell r="Z5389" t="str">
            <v/>
          </cell>
        </row>
        <row r="5390">
          <cell r="Z5390" t="str">
            <v/>
          </cell>
        </row>
        <row r="5391">
          <cell r="Z5391" t="str">
            <v/>
          </cell>
        </row>
        <row r="5392">
          <cell r="Z5392" t="str">
            <v/>
          </cell>
        </row>
        <row r="5393">
          <cell r="Z5393" t="str">
            <v/>
          </cell>
        </row>
        <row r="5394">
          <cell r="Z5394" t="str">
            <v/>
          </cell>
        </row>
        <row r="5395">
          <cell r="Z5395" t="str">
            <v/>
          </cell>
        </row>
        <row r="5396">
          <cell r="Z5396" t="str">
            <v/>
          </cell>
        </row>
        <row r="5397">
          <cell r="Z5397" t="str">
            <v/>
          </cell>
        </row>
        <row r="5398">
          <cell r="Z5398" t="str">
            <v/>
          </cell>
        </row>
        <row r="5399">
          <cell r="Z5399" t="str">
            <v/>
          </cell>
        </row>
        <row r="5400">
          <cell r="Z5400" t="str">
            <v/>
          </cell>
        </row>
        <row r="5401">
          <cell r="Z5401" t="str">
            <v/>
          </cell>
        </row>
        <row r="5402">
          <cell r="Z5402" t="str">
            <v/>
          </cell>
        </row>
        <row r="5403">
          <cell r="Z5403" t="str">
            <v/>
          </cell>
        </row>
        <row r="5404">
          <cell r="Z5404" t="str">
            <v/>
          </cell>
        </row>
        <row r="5405">
          <cell r="Z5405" t="str">
            <v/>
          </cell>
        </row>
        <row r="5406">
          <cell r="Z5406" t="str">
            <v/>
          </cell>
        </row>
        <row r="5407">
          <cell r="Z5407" t="str">
            <v/>
          </cell>
        </row>
        <row r="5408">
          <cell r="Z5408" t="str">
            <v/>
          </cell>
        </row>
        <row r="5409">
          <cell r="Z5409" t="str">
            <v/>
          </cell>
        </row>
        <row r="5410">
          <cell r="Z5410" t="str">
            <v/>
          </cell>
        </row>
        <row r="5411">
          <cell r="Z5411" t="str">
            <v/>
          </cell>
        </row>
        <row r="5412">
          <cell r="Z5412" t="str">
            <v/>
          </cell>
        </row>
        <row r="5413">
          <cell r="Z5413" t="str">
            <v/>
          </cell>
        </row>
        <row r="5414">
          <cell r="Z5414" t="str">
            <v/>
          </cell>
        </row>
        <row r="5415">
          <cell r="Z5415" t="str">
            <v/>
          </cell>
        </row>
        <row r="5416">
          <cell r="Z5416" t="str">
            <v/>
          </cell>
        </row>
        <row r="5417">
          <cell r="Z5417" t="str">
            <v/>
          </cell>
        </row>
        <row r="5418">
          <cell r="Z5418" t="str">
            <v/>
          </cell>
        </row>
        <row r="5419">
          <cell r="Z5419" t="str">
            <v/>
          </cell>
        </row>
        <row r="5420">
          <cell r="Z5420" t="str">
            <v/>
          </cell>
        </row>
        <row r="5421">
          <cell r="Z5421" t="str">
            <v/>
          </cell>
        </row>
        <row r="5422">
          <cell r="Z5422" t="str">
            <v/>
          </cell>
        </row>
        <row r="5423">
          <cell r="Z5423" t="str">
            <v/>
          </cell>
        </row>
        <row r="5424">
          <cell r="Z5424" t="str">
            <v/>
          </cell>
        </row>
        <row r="5425">
          <cell r="Z5425" t="str">
            <v/>
          </cell>
        </row>
        <row r="5426">
          <cell r="Z5426" t="str">
            <v/>
          </cell>
        </row>
        <row r="5427">
          <cell r="Z5427" t="str">
            <v/>
          </cell>
        </row>
        <row r="5428">
          <cell r="Z5428" t="str">
            <v/>
          </cell>
        </row>
        <row r="5429">
          <cell r="Z5429" t="str">
            <v/>
          </cell>
        </row>
        <row r="5430">
          <cell r="Z5430" t="str">
            <v/>
          </cell>
        </row>
        <row r="5431">
          <cell r="Z5431" t="str">
            <v/>
          </cell>
        </row>
        <row r="5432">
          <cell r="Z5432" t="str">
            <v/>
          </cell>
        </row>
        <row r="5433">
          <cell r="Z5433" t="str">
            <v/>
          </cell>
        </row>
        <row r="5434">
          <cell r="Z5434" t="str">
            <v/>
          </cell>
        </row>
        <row r="5435">
          <cell r="Z5435" t="str">
            <v/>
          </cell>
        </row>
        <row r="5436">
          <cell r="Z5436" t="str">
            <v/>
          </cell>
        </row>
        <row r="5437">
          <cell r="Z5437" t="str">
            <v/>
          </cell>
        </row>
        <row r="5438">
          <cell r="Z5438" t="str">
            <v/>
          </cell>
        </row>
        <row r="5439">
          <cell r="Z5439" t="str">
            <v/>
          </cell>
        </row>
        <row r="5440">
          <cell r="Z5440" t="str">
            <v/>
          </cell>
        </row>
        <row r="5441">
          <cell r="Z5441" t="str">
            <v/>
          </cell>
        </row>
        <row r="5442">
          <cell r="Z5442" t="str">
            <v/>
          </cell>
        </row>
        <row r="5443">
          <cell r="Z5443" t="str">
            <v/>
          </cell>
        </row>
        <row r="5444">
          <cell r="Z5444" t="str">
            <v/>
          </cell>
        </row>
        <row r="5445">
          <cell r="Z5445" t="str">
            <v/>
          </cell>
        </row>
        <row r="5446">
          <cell r="Z5446" t="str">
            <v/>
          </cell>
        </row>
        <row r="5447">
          <cell r="Z5447" t="str">
            <v/>
          </cell>
        </row>
        <row r="5448">
          <cell r="Z5448" t="str">
            <v/>
          </cell>
        </row>
        <row r="5449">
          <cell r="Z5449" t="str">
            <v/>
          </cell>
        </row>
        <row r="5450">
          <cell r="Z5450" t="str">
            <v/>
          </cell>
        </row>
        <row r="5451">
          <cell r="Z5451" t="str">
            <v/>
          </cell>
        </row>
        <row r="5452">
          <cell r="Z5452" t="str">
            <v/>
          </cell>
        </row>
        <row r="5453">
          <cell r="Z5453" t="str">
            <v/>
          </cell>
        </row>
        <row r="5454">
          <cell r="Z5454" t="str">
            <v/>
          </cell>
        </row>
        <row r="5455">
          <cell r="Z5455" t="str">
            <v/>
          </cell>
        </row>
        <row r="5456">
          <cell r="Z5456" t="str">
            <v/>
          </cell>
        </row>
        <row r="5457">
          <cell r="Z5457" t="str">
            <v/>
          </cell>
        </row>
        <row r="5458">
          <cell r="Z5458" t="str">
            <v/>
          </cell>
        </row>
        <row r="5459">
          <cell r="Z5459" t="str">
            <v/>
          </cell>
        </row>
        <row r="5460">
          <cell r="Z5460" t="str">
            <v/>
          </cell>
        </row>
        <row r="5461">
          <cell r="Z5461" t="str">
            <v/>
          </cell>
        </row>
        <row r="5462">
          <cell r="Z5462" t="str">
            <v/>
          </cell>
        </row>
        <row r="5463">
          <cell r="Z5463" t="str">
            <v/>
          </cell>
        </row>
        <row r="5464">
          <cell r="Z5464" t="str">
            <v/>
          </cell>
        </row>
        <row r="5465">
          <cell r="Z5465" t="str">
            <v/>
          </cell>
        </row>
        <row r="5466">
          <cell r="Z5466" t="str">
            <v/>
          </cell>
        </row>
        <row r="5467">
          <cell r="Z5467" t="str">
            <v/>
          </cell>
        </row>
        <row r="5468">
          <cell r="Z5468" t="str">
            <v/>
          </cell>
        </row>
        <row r="5469">
          <cell r="Z5469" t="str">
            <v/>
          </cell>
        </row>
        <row r="5470">
          <cell r="Z5470" t="str">
            <v/>
          </cell>
        </row>
        <row r="5471">
          <cell r="Z5471" t="str">
            <v/>
          </cell>
        </row>
        <row r="5472">
          <cell r="Z5472" t="str">
            <v/>
          </cell>
        </row>
        <row r="5473">
          <cell r="Z5473" t="str">
            <v/>
          </cell>
        </row>
        <row r="5474">
          <cell r="Z5474" t="str">
            <v/>
          </cell>
        </row>
        <row r="5475">
          <cell r="Z5475" t="str">
            <v/>
          </cell>
        </row>
        <row r="5476">
          <cell r="Z5476" t="str">
            <v/>
          </cell>
        </row>
        <row r="5477">
          <cell r="Z5477" t="str">
            <v/>
          </cell>
        </row>
        <row r="5478">
          <cell r="Z5478" t="str">
            <v/>
          </cell>
        </row>
        <row r="5479">
          <cell r="Z5479" t="str">
            <v/>
          </cell>
        </row>
        <row r="5480">
          <cell r="Z5480" t="str">
            <v/>
          </cell>
        </row>
        <row r="5481">
          <cell r="Z5481" t="str">
            <v/>
          </cell>
        </row>
        <row r="5482">
          <cell r="Z5482" t="str">
            <v/>
          </cell>
        </row>
        <row r="5483">
          <cell r="Z5483" t="str">
            <v/>
          </cell>
        </row>
        <row r="5484">
          <cell r="Z5484" t="str">
            <v/>
          </cell>
        </row>
        <row r="5485">
          <cell r="Z5485" t="str">
            <v/>
          </cell>
        </row>
        <row r="5486">
          <cell r="Z5486" t="str">
            <v/>
          </cell>
        </row>
        <row r="5487">
          <cell r="Z5487" t="str">
            <v/>
          </cell>
        </row>
        <row r="5488">
          <cell r="Z5488" t="str">
            <v/>
          </cell>
        </row>
        <row r="5489">
          <cell r="Z5489" t="str">
            <v/>
          </cell>
        </row>
        <row r="5490">
          <cell r="Z5490" t="str">
            <v/>
          </cell>
        </row>
        <row r="5491">
          <cell r="Z5491" t="str">
            <v/>
          </cell>
        </row>
        <row r="5492">
          <cell r="Z5492" t="str">
            <v/>
          </cell>
        </row>
        <row r="5493">
          <cell r="Z5493" t="str">
            <v/>
          </cell>
        </row>
        <row r="5494">
          <cell r="Z5494" t="str">
            <v/>
          </cell>
        </row>
        <row r="5495">
          <cell r="Z5495" t="str">
            <v/>
          </cell>
        </row>
        <row r="5496">
          <cell r="Z5496" t="str">
            <v/>
          </cell>
        </row>
        <row r="5497">
          <cell r="Z5497" t="str">
            <v/>
          </cell>
        </row>
        <row r="5498">
          <cell r="Z5498" t="str">
            <v/>
          </cell>
        </row>
        <row r="5499">
          <cell r="Z5499" t="str">
            <v/>
          </cell>
        </row>
        <row r="5500">
          <cell r="Z5500" t="str">
            <v/>
          </cell>
        </row>
        <row r="5501">
          <cell r="Z5501" t="str">
            <v/>
          </cell>
        </row>
        <row r="5502">
          <cell r="Z5502" t="str">
            <v/>
          </cell>
        </row>
        <row r="5503">
          <cell r="Z5503" t="str">
            <v/>
          </cell>
        </row>
        <row r="5504">
          <cell r="Z5504" t="str">
            <v/>
          </cell>
        </row>
        <row r="5505">
          <cell r="Z5505" t="str">
            <v/>
          </cell>
        </row>
        <row r="5506">
          <cell r="Z5506" t="str">
            <v/>
          </cell>
        </row>
        <row r="5507">
          <cell r="Z5507" t="str">
            <v/>
          </cell>
        </row>
        <row r="5508">
          <cell r="Z5508" t="str">
            <v/>
          </cell>
        </row>
        <row r="5509">
          <cell r="Z5509" t="str">
            <v/>
          </cell>
        </row>
        <row r="5510">
          <cell r="Z5510" t="str">
            <v/>
          </cell>
        </row>
        <row r="5511">
          <cell r="Z5511" t="str">
            <v/>
          </cell>
        </row>
        <row r="5512">
          <cell r="Z5512" t="str">
            <v/>
          </cell>
        </row>
        <row r="5513">
          <cell r="Z5513" t="str">
            <v/>
          </cell>
        </row>
        <row r="5514">
          <cell r="Z5514" t="str">
            <v/>
          </cell>
        </row>
        <row r="5515">
          <cell r="Z5515" t="str">
            <v/>
          </cell>
        </row>
        <row r="5516">
          <cell r="Z5516" t="str">
            <v/>
          </cell>
        </row>
        <row r="5517">
          <cell r="Z5517" t="str">
            <v/>
          </cell>
        </row>
        <row r="5518">
          <cell r="Z5518" t="str">
            <v/>
          </cell>
        </row>
        <row r="5519">
          <cell r="Z5519" t="str">
            <v/>
          </cell>
        </row>
        <row r="5520">
          <cell r="Z5520" t="str">
            <v/>
          </cell>
        </row>
        <row r="5521">
          <cell r="Z5521" t="str">
            <v/>
          </cell>
        </row>
        <row r="5522">
          <cell r="Z5522" t="str">
            <v/>
          </cell>
        </row>
        <row r="5523">
          <cell r="Z5523" t="str">
            <v/>
          </cell>
        </row>
        <row r="5524">
          <cell r="Z5524" t="str">
            <v/>
          </cell>
        </row>
        <row r="5525">
          <cell r="Z5525" t="str">
            <v/>
          </cell>
        </row>
        <row r="5526">
          <cell r="Z5526" t="str">
            <v/>
          </cell>
        </row>
        <row r="5527">
          <cell r="Z5527" t="str">
            <v/>
          </cell>
        </row>
        <row r="5528">
          <cell r="Z5528" t="str">
            <v/>
          </cell>
        </row>
        <row r="5529">
          <cell r="Z5529" t="str">
            <v/>
          </cell>
        </row>
        <row r="5530">
          <cell r="Z5530" t="str">
            <v/>
          </cell>
        </row>
        <row r="5531">
          <cell r="Z5531" t="str">
            <v/>
          </cell>
        </row>
        <row r="5532">
          <cell r="Z5532" t="str">
            <v/>
          </cell>
        </row>
        <row r="5533">
          <cell r="Z5533" t="str">
            <v/>
          </cell>
        </row>
        <row r="5534">
          <cell r="Z5534" t="str">
            <v/>
          </cell>
        </row>
        <row r="5535">
          <cell r="Z5535" t="str">
            <v/>
          </cell>
        </row>
        <row r="5536">
          <cell r="Z5536" t="str">
            <v/>
          </cell>
        </row>
        <row r="5537">
          <cell r="Z5537" t="str">
            <v/>
          </cell>
        </row>
        <row r="5538">
          <cell r="Z5538" t="str">
            <v/>
          </cell>
        </row>
        <row r="5539">
          <cell r="Z5539" t="str">
            <v/>
          </cell>
        </row>
        <row r="5540">
          <cell r="Z5540" t="str">
            <v/>
          </cell>
        </row>
        <row r="5541">
          <cell r="Z5541" t="str">
            <v/>
          </cell>
        </row>
        <row r="5542">
          <cell r="Z5542" t="str">
            <v/>
          </cell>
        </row>
        <row r="5543">
          <cell r="Z5543" t="str">
            <v/>
          </cell>
        </row>
        <row r="5544">
          <cell r="Z5544" t="str">
            <v/>
          </cell>
        </row>
        <row r="5545">
          <cell r="Z5545" t="str">
            <v/>
          </cell>
        </row>
        <row r="5546">
          <cell r="Z5546" t="str">
            <v/>
          </cell>
        </row>
        <row r="5547">
          <cell r="Z5547" t="str">
            <v/>
          </cell>
        </row>
        <row r="5548">
          <cell r="Z5548" t="str">
            <v/>
          </cell>
        </row>
        <row r="5549">
          <cell r="Z5549" t="str">
            <v/>
          </cell>
        </row>
        <row r="5550">
          <cell r="Z5550" t="str">
            <v/>
          </cell>
        </row>
        <row r="5551">
          <cell r="Z5551" t="str">
            <v/>
          </cell>
        </row>
        <row r="5552">
          <cell r="Z5552" t="str">
            <v/>
          </cell>
        </row>
        <row r="5553">
          <cell r="Z5553" t="str">
            <v/>
          </cell>
        </row>
        <row r="5554">
          <cell r="Z5554" t="str">
            <v/>
          </cell>
        </row>
        <row r="5555">
          <cell r="Z5555" t="str">
            <v/>
          </cell>
        </row>
        <row r="5556">
          <cell r="Z5556" t="str">
            <v/>
          </cell>
        </row>
        <row r="5557">
          <cell r="Z5557" t="str">
            <v/>
          </cell>
        </row>
        <row r="5558">
          <cell r="Z5558" t="str">
            <v/>
          </cell>
        </row>
        <row r="5559">
          <cell r="Z5559" t="str">
            <v/>
          </cell>
        </row>
        <row r="5560">
          <cell r="Z5560" t="str">
            <v/>
          </cell>
        </row>
        <row r="5561">
          <cell r="Z5561" t="str">
            <v/>
          </cell>
        </row>
        <row r="5562">
          <cell r="Z5562" t="str">
            <v/>
          </cell>
        </row>
        <row r="5563">
          <cell r="Z5563" t="str">
            <v/>
          </cell>
        </row>
        <row r="5564">
          <cell r="Z5564" t="str">
            <v/>
          </cell>
        </row>
        <row r="5565">
          <cell r="Z5565" t="str">
            <v/>
          </cell>
        </row>
        <row r="5566">
          <cell r="Z5566" t="str">
            <v/>
          </cell>
        </row>
        <row r="5567">
          <cell r="Z5567" t="str">
            <v/>
          </cell>
        </row>
        <row r="5568">
          <cell r="Z5568" t="str">
            <v/>
          </cell>
        </row>
        <row r="5569">
          <cell r="Z5569" t="str">
            <v/>
          </cell>
        </row>
        <row r="5570">
          <cell r="Z5570" t="str">
            <v/>
          </cell>
        </row>
        <row r="5571">
          <cell r="Z5571" t="str">
            <v/>
          </cell>
        </row>
        <row r="5572">
          <cell r="Z5572" t="str">
            <v/>
          </cell>
        </row>
        <row r="5573">
          <cell r="Z5573" t="str">
            <v/>
          </cell>
        </row>
        <row r="5574">
          <cell r="Z5574" t="str">
            <v/>
          </cell>
        </row>
        <row r="5575">
          <cell r="Z5575" t="str">
            <v/>
          </cell>
        </row>
        <row r="5576">
          <cell r="Z5576" t="str">
            <v/>
          </cell>
        </row>
        <row r="5577">
          <cell r="Z5577" t="str">
            <v/>
          </cell>
        </row>
        <row r="5578">
          <cell r="Z5578" t="str">
            <v/>
          </cell>
        </row>
        <row r="5579">
          <cell r="Z5579" t="str">
            <v/>
          </cell>
        </row>
        <row r="5580">
          <cell r="Z5580" t="str">
            <v/>
          </cell>
        </row>
        <row r="5581">
          <cell r="Z5581" t="str">
            <v/>
          </cell>
        </row>
        <row r="5582">
          <cell r="Z5582" t="str">
            <v/>
          </cell>
        </row>
        <row r="5583">
          <cell r="Z5583" t="str">
            <v/>
          </cell>
        </row>
        <row r="5584">
          <cell r="Z5584" t="str">
            <v/>
          </cell>
        </row>
        <row r="5585">
          <cell r="Z5585" t="str">
            <v/>
          </cell>
        </row>
        <row r="5586">
          <cell r="Z5586" t="str">
            <v/>
          </cell>
        </row>
        <row r="5587">
          <cell r="Z5587" t="str">
            <v/>
          </cell>
        </row>
        <row r="5588">
          <cell r="Z5588" t="str">
            <v/>
          </cell>
        </row>
        <row r="5589">
          <cell r="Z5589" t="str">
            <v/>
          </cell>
        </row>
        <row r="5590">
          <cell r="Z5590" t="str">
            <v/>
          </cell>
        </row>
        <row r="5591">
          <cell r="Z5591" t="str">
            <v/>
          </cell>
        </row>
        <row r="5592">
          <cell r="Z5592" t="str">
            <v/>
          </cell>
        </row>
        <row r="5593">
          <cell r="Z5593" t="str">
            <v/>
          </cell>
        </row>
        <row r="5594">
          <cell r="Z5594" t="str">
            <v/>
          </cell>
        </row>
        <row r="5595">
          <cell r="Z5595" t="str">
            <v/>
          </cell>
        </row>
        <row r="5596">
          <cell r="Z5596" t="str">
            <v/>
          </cell>
        </row>
        <row r="5597">
          <cell r="Z5597" t="str">
            <v/>
          </cell>
        </row>
        <row r="5598">
          <cell r="Z5598" t="str">
            <v/>
          </cell>
        </row>
        <row r="5599">
          <cell r="Z5599" t="str">
            <v/>
          </cell>
        </row>
        <row r="5600">
          <cell r="Z5600" t="str">
            <v/>
          </cell>
        </row>
        <row r="5601">
          <cell r="Z5601" t="str">
            <v/>
          </cell>
        </row>
        <row r="5602">
          <cell r="Z5602" t="str">
            <v/>
          </cell>
        </row>
        <row r="5603">
          <cell r="Z5603" t="str">
            <v/>
          </cell>
        </row>
        <row r="5604">
          <cell r="Z5604" t="str">
            <v/>
          </cell>
        </row>
        <row r="5605">
          <cell r="Z5605" t="str">
            <v/>
          </cell>
        </row>
        <row r="5606">
          <cell r="Z5606" t="str">
            <v/>
          </cell>
        </row>
        <row r="5607">
          <cell r="Z5607" t="str">
            <v/>
          </cell>
        </row>
        <row r="5608">
          <cell r="Z5608" t="str">
            <v/>
          </cell>
        </row>
        <row r="5609">
          <cell r="Z5609" t="str">
            <v/>
          </cell>
        </row>
        <row r="5610">
          <cell r="Z5610" t="str">
            <v/>
          </cell>
        </row>
        <row r="5611">
          <cell r="Z5611" t="str">
            <v/>
          </cell>
        </row>
        <row r="5612">
          <cell r="Z5612" t="str">
            <v/>
          </cell>
        </row>
        <row r="5613">
          <cell r="Z5613" t="str">
            <v/>
          </cell>
        </row>
        <row r="5614">
          <cell r="Z5614" t="str">
            <v/>
          </cell>
        </row>
        <row r="5615">
          <cell r="Z5615" t="str">
            <v/>
          </cell>
        </row>
        <row r="5616">
          <cell r="Z5616" t="str">
            <v/>
          </cell>
        </row>
        <row r="5617">
          <cell r="Z5617" t="str">
            <v/>
          </cell>
        </row>
        <row r="5618">
          <cell r="Z5618" t="str">
            <v/>
          </cell>
        </row>
        <row r="5619">
          <cell r="Z5619" t="str">
            <v/>
          </cell>
        </row>
        <row r="5620">
          <cell r="Z5620" t="str">
            <v/>
          </cell>
        </row>
        <row r="5621">
          <cell r="Z5621" t="str">
            <v/>
          </cell>
        </row>
        <row r="5622">
          <cell r="Z5622" t="str">
            <v/>
          </cell>
        </row>
        <row r="5623">
          <cell r="Z5623" t="str">
            <v/>
          </cell>
        </row>
        <row r="5624">
          <cell r="Z5624" t="str">
            <v/>
          </cell>
        </row>
        <row r="5625">
          <cell r="Z5625" t="str">
            <v/>
          </cell>
        </row>
        <row r="5626">
          <cell r="Z5626" t="str">
            <v/>
          </cell>
        </row>
        <row r="5627">
          <cell r="Z5627" t="str">
            <v/>
          </cell>
        </row>
        <row r="5628">
          <cell r="Z5628" t="str">
            <v/>
          </cell>
        </row>
        <row r="5629">
          <cell r="Z5629" t="str">
            <v/>
          </cell>
        </row>
        <row r="5630">
          <cell r="Z5630" t="str">
            <v/>
          </cell>
        </row>
        <row r="5631">
          <cell r="Z5631" t="str">
            <v/>
          </cell>
        </row>
        <row r="5632">
          <cell r="Z5632" t="str">
            <v/>
          </cell>
        </row>
        <row r="5633">
          <cell r="Z5633" t="str">
            <v/>
          </cell>
        </row>
        <row r="5634">
          <cell r="Z5634" t="str">
            <v/>
          </cell>
        </row>
        <row r="5635">
          <cell r="Z5635" t="str">
            <v/>
          </cell>
        </row>
        <row r="5636">
          <cell r="Z5636" t="str">
            <v/>
          </cell>
        </row>
        <row r="5637">
          <cell r="Z5637" t="str">
            <v/>
          </cell>
        </row>
        <row r="5638">
          <cell r="Z5638" t="str">
            <v/>
          </cell>
        </row>
        <row r="5639">
          <cell r="Z5639" t="str">
            <v/>
          </cell>
        </row>
        <row r="5640">
          <cell r="Z5640" t="str">
            <v/>
          </cell>
        </row>
        <row r="5641">
          <cell r="Z5641" t="str">
            <v/>
          </cell>
        </row>
        <row r="5642">
          <cell r="Z5642" t="str">
            <v/>
          </cell>
        </row>
        <row r="5643">
          <cell r="Z5643" t="str">
            <v/>
          </cell>
        </row>
        <row r="5644">
          <cell r="Z5644" t="str">
            <v/>
          </cell>
        </row>
        <row r="5645">
          <cell r="Z5645" t="str">
            <v/>
          </cell>
        </row>
        <row r="5646">
          <cell r="Z5646" t="str">
            <v/>
          </cell>
        </row>
        <row r="5647">
          <cell r="Z5647" t="str">
            <v/>
          </cell>
        </row>
        <row r="5648">
          <cell r="Z5648" t="str">
            <v/>
          </cell>
        </row>
        <row r="5649">
          <cell r="Z5649" t="str">
            <v/>
          </cell>
        </row>
        <row r="5650">
          <cell r="Z5650" t="str">
            <v/>
          </cell>
        </row>
        <row r="5651">
          <cell r="Z5651" t="str">
            <v/>
          </cell>
        </row>
        <row r="5652">
          <cell r="Z5652" t="str">
            <v/>
          </cell>
        </row>
        <row r="5653">
          <cell r="Z5653" t="str">
            <v/>
          </cell>
        </row>
        <row r="5654">
          <cell r="Z5654" t="str">
            <v/>
          </cell>
        </row>
        <row r="5655">
          <cell r="Z5655" t="str">
            <v/>
          </cell>
        </row>
        <row r="5656">
          <cell r="Z5656" t="str">
            <v/>
          </cell>
        </row>
        <row r="5657">
          <cell r="Z5657" t="str">
            <v/>
          </cell>
        </row>
        <row r="5658">
          <cell r="Z5658" t="str">
            <v/>
          </cell>
        </row>
        <row r="5659">
          <cell r="Z5659" t="str">
            <v/>
          </cell>
        </row>
        <row r="5660">
          <cell r="Z5660" t="str">
            <v/>
          </cell>
        </row>
        <row r="5661">
          <cell r="Z5661" t="str">
            <v/>
          </cell>
        </row>
        <row r="5662">
          <cell r="Z5662" t="str">
            <v/>
          </cell>
        </row>
        <row r="5663">
          <cell r="Z5663" t="str">
            <v/>
          </cell>
        </row>
        <row r="5664">
          <cell r="Z5664" t="str">
            <v/>
          </cell>
        </row>
        <row r="5665">
          <cell r="Z5665" t="str">
            <v/>
          </cell>
        </row>
        <row r="5666">
          <cell r="Z5666" t="str">
            <v/>
          </cell>
        </row>
        <row r="5667">
          <cell r="Z5667" t="str">
            <v/>
          </cell>
        </row>
        <row r="5668">
          <cell r="Z5668" t="str">
            <v/>
          </cell>
        </row>
        <row r="5669">
          <cell r="Z5669" t="str">
            <v/>
          </cell>
        </row>
        <row r="5670">
          <cell r="Z5670" t="str">
            <v/>
          </cell>
        </row>
        <row r="5671">
          <cell r="Z5671" t="str">
            <v/>
          </cell>
        </row>
        <row r="5672">
          <cell r="Z5672" t="str">
            <v/>
          </cell>
        </row>
        <row r="5673">
          <cell r="Z5673" t="str">
            <v/>
          </cell>
        </row>
        <row r="5674">
          <cell r="Z5674" t="str">
            <v/>
          </cell>
        </row>
        <row r="5675">
          <cell r="Z5675" t="str">
            <v/>
          </cell>
        </row>
        <row r="5676">
          <cell r="Z5676" t="str">
            <v/>
          </cell>
        </row>
        <row r="5677">
          <cell r="Z5677" t="str">
            <v/>
          </cell>
        </row>
        <row r="5678">
          <cell r="Z5678" t="str">
            <v/>
          </cell>
        </row>
        <row r="5679">
          <cell r="Z5679" t="str">
            <v/>
          </cell>
        </row>
        <row r="5680">
          <cell r="Z5680" t="str">
            <v/>
          </cell>
        </row>
        <row r="5681">
          <cell r="Z5681" t="str">
            <v/>
          </cell>
        </row>
        <row r="5682">
          <cell r="Z5682" t="str">
            <v/>
          </cell>
        </row>
        <row r="5683">
          <cell r="Z5683" t="str">
            <v/>
          </cell>
        </row>
        <row r="5684">
          <cell r="Z5684" t="str">
            <v/>
          </cell>
        </row>
        <row r="5685">
          <cell r="Z5685" t="str">
            <v/>
          </cell>
        </row>
        <row r="5686">
          <cell r="Z5686" t="str">
            <v/>
          </cell>
        </row>
        <row r="5687">
          <cell r="Z5687" t="str">
            <v/>
          </cell>
        </row>
        <row r="5688">
          <cell r="Z5688" t="str">
            <v/>
          </cell>
        </row>
        <row r="5689">
          <cell r="Z5689" t="str">
            <v/>
          </cell>
        </row>
        <row r="5690">
          <cell r="Z5690" t="str">
            <v/>
          </cell>
        </row>
        <row r="5691">
          <cell r="Z5691" t="str">
            <v/>
          </cell>
        </row>
        <row r="5692">
          <cell r="Z5692" t="str">
            <v/>
          </cell>
        </row>
        <row r="5693">
          <cell r="Z5693" t="str">
            <v/>
          </cell>
        </row>
        <row r="5694">
          <cell r="Z5694" t="str">
            <v/>
          </cell>
        </row>
        <row r="5695">
          <cell r="Z5695" t="str">
            <v/>
          </cell>
        </row>
        <row r="5696">
          <cell r="Z5696" t="str">
            <v/>
          </cell>
        </row>
        <row r="5697">
          <cell r="Z5697" t="str">
            <v/>
          </cell>
        </row>
        <row r="5698">
          <cell r="Z5698" t="str">
            <v/>
          </cell>
        </row>
        <row r="5699">
          <cell r="Z5699" t="str">
            <v/>
          </cell>
        </row>
        <row r="5700">
          <cell r="Z5700" t="str">
            <v/>
          </cell>
        </row>
        <row r="5701">
          <cell r="Z5701" t="str">
            <v/>
          </cell>
        </row>
        <row r="5702">
          <cell r="Z5702" t="str">
            <v/>
          </cell>
        </row>
        <row r="5703">
          <cell r="Z5703" t="str">
            <v/>
          </cell>
        </row>
        <row r="5704">
          <cell r="Z5704" t="str">
            <v/>
          </cell>
        </row>
        <row r="5705">
          <cell r="Z5705" t="str">
            <v/>
          </cell>
        </row>
        <row r="5706">
          <cell r="Z5706" t="str">
            <v/>
          </cell>
        </row>
        <row r="5707">
          <cell r="Z5707" t="str">
            <v/>
          </cell>
        </row>
        <row r="5708">
          <cell r="Z5708" t="str">
            <v/>
          </cell>
        </row>
        <row r="5709">
          <cell r="Z5709" t="str">
            <v/>
          </cell>
        </row>
        <row r="5710">
          <cell r="Z5710" t="str">
            <v/>
          </cell>
        </row>
        <row r="5711">
          <cell r="Z5711" t="str">
            <v/>
          </cell>
        </row>
        <row r="5712">
          <cell r="Z5712" t="str">
            <v/>
          </cell>
        </row>
        <row r="5713">
          <cell r="Z5713" t="str">
            <v/>
          </cell>
        </row>
        <row r="5714">
          <cell r="Z5714" t="str">
            <v/>
          </cell>
        </row>
        <row r="5715">
          <cell r="Z5715" t="str">
            <v/>
          </cell>
        </row>
        <row r="5716">
          <cell r="Z5716" t="str">
            <v/>
          </cell>
        </row>
        <row r="5717">
          <cell r="Z5717" t="str">
            <v/>
          </cell>
        </row>
        <row r="5718">
          <cell r="Z5718" t="str">
            <v/>
          </cell>
        </row>
        <row r="5719">
          <cell r="Z5719" t="str">
            <v/>
          </cell>
        </row>
        <row r="5720">
          <cell r="Z5720" t="str">
            <v/>
          </cell>
        </row>
        <row r="5721">
          <cell r="Z5721" t="str">
            <v/>
          </cell>
        </row>
        <row r="5722">
          <cell r="Z5722" t="str">
            <v/>
          </cell>
        </row>
        <row r="5723">
          <cell r="Z5723" t="str">
            <v/>
          </cell>
        </row>
        <row r="5724">
          <cell r="Z5724" t="str">
            <v/>
          </cell>
        </row>
        <row r="5725">
          <cell r="Z5725" t="str">
            <v/>
          </cell>
        </row>
        <row r="5726">
          <cell r="Z5726" t="str">
            <v/>
          </cell>
        </row>
        <row r="5727">
          <cell r="Z5727" t="str">
            <v/>
          </cell>
        </row>
        <row r="5728">
          <cell r="Z5728" t="str">
            <v/>
          </cell>
        </row>
        <row r="5729">
          <cell r="Z5729" t="str">
            <v/>
          </cell>
        </row>
        <row r="5730">
          <cell r="Z5730" t="str">
            <v/>
          </cell>
        </row>
        <row r="5731">
          <cell r="Z5731" t="str">
            <v/>
          </cell>
        </row>
        <row r="5732">
          <cell r="Z5732" t="str">
            <v/>
          </cell>
        </row>
        <row r="5733">
          <cell r="Z5733" t="str">
            <v/>
          </cell>
        </row>
        <row r="5734">
          <cell r="Z5734" t="str">
            <v/>
          </cell>
        </row>
        <row r="5735">
          <cell r="Z5735" t="str">
            <v/>
          </cell>
        </row>
        <row r="5736">
          <cell r="Z5736" t="str">
            <v/>
          </cell>
        </row>
        <row r="5737">
          <cell r="Z5737" t="str">
            <v/>
          </cell>
        </row>
        <row r="5738">
          <cell r="Z5738" t="str">
            <v/>
          </cell>
        </row>
        <row r="5739">
          <cell r="Z5739" t="str">
            <v/>
          </cell>
        </row>
        <row r="5740">
          <cell r="Z5740" t="str">
            <v/>
          </cell>
        </row>
        <row r="5741">
          <cell r="Z5741" t="str">
            <v/>
          </cell>
        </row>
        <row r="5742">
          <cell r="Z5742" t="str">
            <v/>
          </cell>
        </row>
        <row r="5743">
          <cell r="Z5743" t="str">
            <v/>
          </cell>
        </row>
        <row r="5744">
          <cell r="Z5744" t="str">
            <v/>
          </cell>
        </row>
        <row r="5745">
          <cell r="Z5745" t="str">
            <v/>
          </cell>
        </row>
        <row r="5746">
          <cell r="Z5746" t="str">
            <v/>
          </cell>
        </row>
        <row r="5747">
          <cell r="Z5747" t="str">
            <v/>
          </cell>
        </row>
        <row r="5748">
          <cell r="Z5748" t="str">
            <v/>
          </cell>
        </row>
        <row r="5749">
          <cell r="Z5749" t="str">
            <v/>
          </cell>
        </row>
        <row r="5750">
          <cell r="Z5750" t="str">
            <v/>
          </cell>
        </row>
        <row r="5751">
          <cell r="Z5751" t="str">
            <v/>
          </cell>
        </row>
        <row r="5752">
          <cell r="Z5752" t="str">
            <v/>
          </cell>
        </row>
        <row r="5753">
          <cell r="Z5753" t="str">
            <v/>
          </cell>
        </row>
        <row r="5754">
          <cell r="Z5754" t="str">
            <v/>
          </cell>
        </row>
        <row r="5755">
          <cell r="Z5755" t="str">
            <v/>
          </cell>
        </row>
        <row r="5756">
          <cell r="Z5756" t="str">
            <v/>
          </cell>
        </row>
        <row r="5757">
          <cell r="Z5757" t="str">
            <v/>
          </cell>
        </row>
        <row r="5758">
          <cell r="Z5758" t="str">
            <v/>
          </cell>
        </row>
        <row r="5759">
          <cell r="Z5759" t="str">
            <v/>
          </cell>
        </row>
        <row r="5760">
          <cell r="Z5760" t="str">
            <v/>
          </cell>
        </row>
        <row r="5761">
          <cell r="Z5761" t="str">
            <v/>
          </cell>
        </row>
        <row r="5762">
          <cell r="Z5762" t="str">
            <v/>
          </cell>
        </row>
        <row r="5763">
          <cell r="Z5763" t="str">
            <v/>
          </cell>
        </row>
        <row r="5764">
          <cell r="Z5764" t="str">
            <v/>
          </cell>
        </row>
        <row r="5765">
          <cell r="Z5765" t="str">
            <v/>
          </cell>
        </row>
        <row r="5766">
          <cell r="Z5766" t="str">
            <v/>
          </cell>
        </row>
        <row r="5767">
          <cell r="Z5767" t="str">
            <v/>
          </cell>
        </row>
        <row r="5768">
          <cell r="Z5768" t="str">
            <v/>
          </cell>
        </row>
        <row r="5769">
          <cell r="Z5769" t="str">
            <v/>
          </cell>
        </row>
        <row r="5770">
          <cell r="Z5770" t="str">
            <v/>
          </cell>
        </row>
        <row r="5771">
          <cell r="Z5771" t="str">
            <v/>
          </cell>
        </row>
        <row r="5772">
          <cell r="Z5772" t="str">
            <v/>
          </cell>
        </row>
        <row r="5773">
          <cell r="Z5773" t="str">
            <v/>
          </cell>
        </row>
        <row r="5774">
          <cell r="Z5774" t="str">
            <v/>
          </cell>
        </row>
        <row r="5775">
          <cell r="Z5775" t="str">
            <v/>
          </cell>
        </row>
        <row r="5776">
          <cell r="Z5776" t="str">
            <v/>
          </cell>
        </row>
        <row r="5777">
          <cell r="Z5777" t="str">
            <v/>
          </cell>
        </row>
        <row r="5778">
          <cell r="Z5778" t="str">
            <v/>
          </cell>
        </row>
        <row r="5779">
          <cell r="Z5779" t="str">
            <v/>
          </cell>
        </row>
        <row r="5780">
          <cell r="Z5780" t="str">
            <v/>
          </cell>
        </row>
        <row r="5781">
          <cell r="Z5781" t="str">
            <v/>
          </cell>
        </row>
        <row r="5782">
          <cell r="Z5782" t="str">
            <v/>
          </cell>
        </row>
        <row r="5783">
          <cell r="Z5783" t="str">
            <v/>
          </cell>
        </row>
        <row r="5784">
          <cell r="Z5784" t="str">
            <v/>
          </cell>
        </row>
        <row r="5785">
          <cell r="Z5785" t="str">
            <v/>
          </cell>
        </row>
        <row r="5786">
          <cell r="Z5786" t="str">
            <v/>
          </cell>
        </row>
        <row r="5787">
          <cell r="Z5787" t="str">
            <v/>
          </cell>
        </row>
        <row r="5788">
          <cell r="Z5788" t="str">
            <v/>
          </cell>
        </row>
        <row r="5789">
          <cell r="Z5789" t="str">
            <v/>
          </cell>
        </row>
        <row r="5790">
          <cell r="Z5790" t="str">
            <v/>
          </cell>
        </row>
        <row r="5791">
          <cell r="Z5791" t="str">
            <v/>
          </cell>
        </row>
        <row r="5792">
          <cell r="Z5792" t="str">
            <v/>
          </cell>
        </row>
        <row r="5793">
          <cell r="Z5793" t="str">
            <v/>
          </cell>
        </row>
        <row r="5794">
          <cell r="Z5794" t="str">
            <v/>
          </cell>
        </row>
        <row r="5795">
          <cell r="Z5795" t="str">
            <v/>
          </cell>
        </row>
        <row r="5796">
          <cell r="Z5796" t="str">
            <v/>
          </cell>
        </row>
        <row r="5797">
          <cell r="Z5797" t="str">
            <v/>
          </cell>
        </row>
        <row r="5798">
          <cell r="Z5798" t="str">
            <v/>
          </cell>
        </row>
        <row r="5799">
          <cell r="Z5799" t="str">
            <v/>
          </cell>
        </row>
        <row r="5800">
          <cell r="Z5800" t="str">
            <v/>
          </cell>
        </row>
        <row r="5801">
          <cell r="Z5801" t="str">
            <v/>
          </cell>
        </row>
        <row r="5802">
          <cell r="Z5802" t="str">
            <v/>
          </cell>
        </row>
        <row r="5803">
          <cell r="Z5803" t="str">
            <v/>
          </cell>
        </row>
        <row r="5804">
          <cell r="Z5804" t="str">
            <v/>
          </cell>
        </row>
        <row r="5805">
          <cell r="Z5805" t="str">
            <v/>
          </cell>
        </row>
        <row r="5806">
          <cell r="Z5806" t="str">
            <v/>
          </cell>
        </row>
        <row r="5807">
          <cell r="Z5807" t="str">
            <v/>
          </cell>
        </row>
        <row r="5808">
          <cell r="Z5808" t="str">
            <v/>
          </cell>
        </row>
        <row r="5809">
          <cell r="Z5809" t="str">
            <v/>
          </cell>
        </row>
        <row r="5810">
          <cell r="Z5810" t="str">
            <v/>
          </cell>
        </row>
        <row r="5811">
          <cell r="Z5811" t="str">
            <v/>
          </cell>
        </row>
        <row r="5812">
          <cell r="Z5812" t="str">
            <v/>
          </cell>
        </row>
        <row r="5813">
          <cell r="Z5813" t="str">
            <v/>
          </cell>
        </row>
        <row r="5814">
          <cell r="Z5814" t="str">
            <v/>
          </cell>
        </row>
        <row r="5815">
          <cell r="Z5815" t="str">
            <v/>
          </cell>
        </row>
        <row r="5816">
          <cell r="Z5816" t="str">
            <v/>
          </cell>
        </row>
        <row r="5817">
          <cell r="Z5817" t="str">
            <v/>
          </cell>
        </row>
        <row r="5818">
          <cell r="Z5818" t="str">
            <v/>
          </cell>
        </row>
        <row r="5819">
          <cell r="Z5819" t="str">
            <v/>
          </cell>
        </row>
        <row r="5820">
          <cell r="Z5820" t="str">
            <v/>
          </cell>
        </row>
        <row r="5821">
          <cell r="Z5821" t="str">
            <v/>
          </cell>
        </row>
        <row r="5822">
          <cell r="Z5822" t="str">
            <v/>
          </cell>
        </row>
        <row r="5823">
          <cell r="Z5823" t="str">
            <v/>
          </cell>
        </row>
        <row r="5824">
          <cell r="Z5824" t="str">
            <v/>
          </cell>
        </row>
        <row r="5825">
          <cell r="Z5825" t="str">
            <v/>
          </cell>
        </row>
        <row r="5826">
          <cell r="Z5826" t="str">
            <v/>
          </cell>
        </row>
        <row r="5827">
          <cell r="Z5827" t="str">
            <v/>
          </cell>
        </row>
        <row r="5828">
          <cell r="Z5828" t="str">
            <v/>
          </cell>
        </row>
        <row r="5829">
          <cell r="Z5829" t="str">
            <v/>
          </cell>
        </row>
        <row r="5830">
          <cell r="Z5830" t="str">
            <v/>
          </cell>
        </row>
        <row r="5831">
          <cell r="Z5831" t="str">
            <v/>
          </cell>
        </row>
        <row r="5832">
          <cell r="Z5832" t="str">
            <v/>
          </cell>
        </row>
        <row r="5833">
          <cell r="Z5833" t="str">
            <v/>
          </cell>
        </row>
        <row r="5834">
          <cell r="Z5834" t="str">
            <v/>
          </cell>
        </row>
        <row r="5835">
          <cell r="Z5835" t="str">
            <v/>
          </cell>
        </row>
        <row r="5836">
          <cell r="Z5836" t="str">
            <v/>
          </cell>
        </row>
        <row r="5837">
          <cell r="Z5837" t="str">
            <v/>
          </cell>
        </row>
        <row r="5838">
          <cell r="Z5838" t="str">
            <v/>
          </cell>
        </row>
        <row r="5839">
          <cell r="Z5839" t="str">
            <v/>
          </cell>
        </row>
        <row r="5840">
          <cell r="Z5840" t="str">
            <v/>
          </cell>
        </row>
        <row r="5841">
          <cell r="Z5841" t="str">
            <v/>
          </cell>
        </row>
        <row r="5842">
          <cell r="Z5842" t="str">
            <v/>
          </cell>
        </row>
        <row r="5843">
          <cell r="Z5843" t="str">
            <v/>
          </cell>
        </row>
        <row r="5844">
          <cell r="Z5844" t="str">
            <v/>
          </cell>
        </row>
        <row r="5845">
          <cell r="Z5845" t="str">
            <v/>
          </cell>
        </row>
        <row r="5846">
          <cell r="Z5846" t="str">
            <v/>
          </cell>
        </row>
        <row r="5847">
          <cell r="Z5847" t="str">
            <v/>
          </cell>
        </row>
        <row r="5848">
          <cell r="Z5848" t="str">
            <v/>
          </cell>
        </row>
        <row r="5849">
          <cell r="Z5849" t="str">
            <v/>
          </cell>
        </row>
        <row r="5850">
          <cell r="Z5850" t="str">
            <v/>
          </cell>
        </row>
        <row r="5851">
          <cell r="Z5851" t="str">
            <v/>
          </cell>
        </row>
        <row r="5852">
          <cell r="Z5852" t="str">
            <v/>
          </cell>
        </row>
        <row r="5853">
          <cell r="Z5853" t="str">
            <v/>
          </cell>
        </row>
        <row r="5854">
          <cell r="Z5854" t="str">
            <v/>
          </cell>
        </row>
        <row r="5855">
          <cell r="Z5855" t="str">
            <v/>
          </cell>
        </row>
        <row r="5856">
          <cell r="Z5856" t="str">
            <v/>
          </cell>
        </row>
        <row r="5857">
          <cell r="Z5857" t="str">
            <v/>
          </cell>
        </row>
        <row r="5858">
          <cell r="Z5858" t="str">
            <v/>
          </cell>
        </row>
        <row r="5859">
          <cell r="Z5859" t="str">
            <v/>
          </cell>
        </row>
        <row r="5860">
          <cell r="Z5860" t="str">
            <v/>
          </cell>
        </row>
        <row r="5861">
          <cell r="Z5861" t="str">
            <v/>
          </cell>
        </row>
        <row r="5862">
          <cell r="Z5862" t="str">
            <v/>
          </cell>
        </row>
        <row r="5863">
          <cell r="Z5863" t="str">
            <v/>
          </cell>
        </row>
        <row r="5864">
          <cell r="Z5864" t="str">
            <v/>
          </cell>
        </row>
        <row r="5865">
          <cell r="Z5865" t="str">
            <v/>
          </cell>
        </row>
        <row r="5866">
          <cell r="Z5866" t="str">
            <v/>
          </cell>
        </row>
        <row r="5867">
          <cell r="Z5867" t="str">
            <v/>
          </cell>
        </row>
        <row r="5868">
          <cell r="Z5868" t="str">
            <v/>
          </cell>
        </row>
        <row r="5869">
          <cell r="Z5869" t="str">
            <v/>
          </cell>
        </row>
        <row r="5870">
          <cell r="Z5870" t="str">
            <v/>
          </cell>
        </row>
        <row r="5871">
          <cell r="Z5871" t="str">
            <v/>
          </cell>
        </row>
        <row r="5872">
          <cell r="Z5872" t="str">
            <v/>
          </cell>
        </row>
        <row r="5873">
          <cell r="Z5873" t="str">
            <v/>
          </cell>
        </row>
        <row r="5874">
          <cell r="Z5874" t="str">
            <v/>
          </cell>
        </row>
        <row r="5875">
          <cell r="Z5875" t="str">
            <v/>
          </cell>
        </row>
        <row r="5876">
          <cell r="Z5876" t="str">
            <v/>
          </cell>
        </row>
        <row r="5877">
          <cell r="Z5877" t="str">
            <v/>
          </cell>
        </row>
        <row r="5878">
          <cell r="Z5878" t="str">
            <v/>
          </cell>
        </row>
        <row r="5879">
          <cell r="Z5879" t="str">
            <v/>
          </cell>
        </row>
        <row r="5880">
          <cell r="Z5880" t="str">
            <v/>
          </cell>
        </row>
        <row r="5881">
          <cell r="Z5881" t="str">
            <v/>
          </cell>
        </row>
        <row r="5882">
          <cell r="Z5882" t="str">
            <v/>
          </cell>
        </row>
        <row r="5883">
          <cell r="Z5883" t="str">
            <v/>
          </cell>
        </row>
        <row r="5884">
          <cell r="Z5884" t="str">
            <v/>
          </cell>
        </row>
        <row r="5885">
          <cell r="Z5885" t="str">
            <v/>
          </cell>
        </row>
        <row r="5886">
          <cell r="Z5886" t="str">
            <v/>
          </cell>
        </row>
        <row r="5887">
          <cell r="Z5887" t="str">
            <v/>
          </cell>
        </row>
        <row r="5888">
          <cell r="Z5888" t="str">
            <v/>
          </cell>
        </row>
        <row r="5889">
          <cell r="Z5889" t="str">
            <v/>
          </cell>
        </row>
        <row r="5890">
          <cell r="Z5890" t="str">
            <v/>
          </cell>
        </row>
        <row r="5891">
          <cell r="Z5891" t="str">
            <v/>
          </cell>
        </row>
        <row r="5892">
          <cell r="Z5892" t="str">
            <v/>
          </cell>
        </row>
        <row r="5893">
          <cell r="Z5893" t="str">
            <v/>
          </cell>
        </row>
        <row r="5894">
          <cell r="Z5894" t="str">
            <v/>
          </cell>
        </row>
        <row r="5895">
          <cell r="Z5895" t="str">
            <v/>
          </cell>
        </row>
        <row r="5896">
          <cell r="Z5896" t="str">
            <v/>
          </cell>
        </row>
        <row r="5897">
          <cell r="Z5897" t="str">
            <v/>
          </cell>
        </row>
        <row r="5898">
          <cell r="Z5898" t="str">
            <v/>
          </cell>
        </row>
        <row r="5899">
          <cell r="Z5899" t="str">
            <v/>
          </cell>
        </row>
        <row r="5900">
          <cell r="Z5900" t="str">
            <v/>
          </cell>
        </row>
        <row r="5901">
          <cell r="Z5901" t="str">
            <v/>
          </cell>
        </row>
        <row r="5902">
          <cell r="Z5902" t="str">
            <v/>
          </cell>
        </row>
        <row r="5903">
          <cell r="Z5903" t="str">
            <v/>
          </cell>
        </row>
        <row r="5904">
          <cell r="Z5904" t="str">
            <v/>
          </cell>
        </row>
        <row r="5905">
          <cell r="Z5905" t="str">
            <v/>
          </cell>
        </row>
        <row r="5906">
          <cell r="Z5906" t="str">
            <v/>
          </cell>
        </row>
        <row r="5907">
          <cell r="Z5907" t="str">
            <v/>
          </cell>
        </row>
        <row r="5908">
          <cell r="Z5908" t="str">
            <v/>
          </cell>
        </row>
        <row r="5909">
          <cell r="Z5909" t="str">
            <v/>
          </cell>
        </row>
        <row r="5910">
          <cell r="Z5910" t="str">
            <v/>
          </cell>
        </row>
        <row r="5911">
          <cell r="Z5911" t="str">
            <v/>
          </cell>
        </row>
        <row r="5912">
          <cell r="Z5912" t="str">
            <v/>
          </cell>
        </row>
        <row r="5913">
          <cell r="Z5913" t="str">
            <v/>
          </cell>
        </row>
        <row r="5914">
          <cell r="Z5914" t="str">
            <v/>
          </cell>
        </row>
        <row r="5915">
          <cell r="Z5915" t="str">
            <v/>
          </cell>
        </row>
        <row r="5916">
          <cell r="Z5916" t="str">
            <v/>
          </cell>
        </row>
        <row r="5917">
          <cell r="Z5917" t="str">
            <v/>
          </cell>
        </row>
        <row r="5918">
          <cell r="Z5918" t="str">
            <v/>
          </cell>
        </row>
        <row r="5919">
          <cell r="Z5919" t="str">
            <v/>
          </cell>
        </row>
        <row r="5920">
          <cell r="Z5920" t="str">
            <v/>
          </cell>
        </row>
        <row r="5921">
          <cell r="Z5921" t="str">
            <v/>
          </cell>
        </row>
        <row r="5922">
          <cell r="Z5922" t="str">
            <v/>
          </cell>
        </row>
        <row r="5923">
          <cell r="Z5923" t="str">
            <v/>
          </cell>
        </row>
        <row r="5924">
          <cell r="Z5924" t="str">
            <v/>
          </cell>
        </row>
        <row r="5925">
          <cell r="Z5925" t="str">
            <v/>
          </cell>
        </row>
        <row r="5926">
          <cell r="Z5926" t="str">
            <v/>
          </cell>
        </row>
        <row r="5927">
          <cell r="Z5927" t="str">
            <v/>
          </cell>
        </row>
        <row r="5928">
          <cell r="Z5928" t="str">
            <v/>
          </cell>
        </row>
        <row r="5929">
          <cell r="Z5929" t="str">
            <v/>
          </cell>
        </row>
        <row r="5930">
          <cell r="Z5930" t="str">
            <v/>
          </cell>
        </row>
        <row r="5931">
          <cell r="Z5931" t="str">
            <v/>
          </cell>
        </row>
        <row r="5932">
          <cell r="Z5932" t="str">
            <v/>
          </cell>
        </row>
        <row r="5933">
          <cell r="Z5933" t="str">
            <v/>
          </cell>
        </row>
        <row r="5934">
          <cell r="Z5934" t="str">
            <v/>
          </cell>
        </row>
        <row r="5935">
          <cell r="Z5935" t="str">
            <v/>
          </cell>
        </row>
        <row r="5936">
          <cell r="Z5936" t="str">
            <v/>
          </cell>
        </row>
        <row r="5937">
          <cell r="Z5937" t="str">
            <v/>
          </cell>
        </row>
        <row r="5938">
          <cell r="Z5938" t="str">
            <v/>
          </cell>
        </row>
        <row r="5939">
          <cell r="Z5939" t="str">
            <v/>
          </cell>
        </row>
        <row r="5940">
          <cell r="Z5940" t="str">
            <v/>
          </cell>
        </row>
        <row r="5941">
          <cell r="Z5941" t="str">
            <v/>
          </cell>
        </row>
        <row r="5942">
          <cell r="Z5942" t="str">
            <v/>
          </cell>
        </row>
        <row r="5943">
          <cell r="Z5943" t="str">
            <v/>
          </cell>
        </row>
        <row r="5944">
          <cell r="Z5944" t="str">
            <v/>
          </cell>
        </row>
        <row r="5945">
          <cell r="Z5945" t="str">
            <v/>
          </cell>
        </row>
        <row r="5946">
          <cell r="Z5946" t="str">
            <v/>
          </cell>
        </row>
        <row r="5947">
          <cell r="Z5947" t="str">
            <v/>
          </cell>
        </row>
        <row r="5948">
          <cell r="Z5948" t="str">
            <v/>
          </cell>
        </row>
        <row r="5949">
          <cell r="Z5949" t="str">
            <v/>
          </cell>
        </row>
        <row r="5950">
          <cell r="Z5950" t="str">
            <v/>
          </cell>
        </row>
        <row r="5951">
          <cell r="Z5951" t="str">
            <v/>
          </cell>
        </row>
        <row r="5952">
          <cell r="Z5952" t="str">
            <v/>
          </cell>
        </row>
        <row r="5953">
          <cell r="Z5953" t="str">
            <v/>
          </cell>
        </row>
        <row r="5954">
          <cell r="Z5954" t="str">
            <v/>
          </cell>
        </row>
        <row r="5955">
          <cell r="Z5955" t="str">
            <v/>
          </cell>
        </row>
        <row r="5956">
          <cell r="Z5956" t="str">
            <v/>
          </cell>
        </row>
        <row r="5957">
          <cell r="Z5957" t="str">
            <v/>
          </cell>
        </row>
        <row r="5958">
          <cell r="Z5958" t="str">
            <v/>
          </cell>
        </row>
        <row r="5959">
          <cell r="Z5959" t="str">
            <v/>
          </cell>
        </row>
        <row r="5960">
          <cell r="Z5960" t="str">
            <v/>
          </cell>
        </row>
        <row r="5961">
          <cell r="Z5961" t="str">
            <v/>
          </cell>
        </row>
        <row r="5962">
          <cell r="Z5962" t="str">
            <v/>
          </cell>
        </row>
        <row r="5963">
          <cell r="Z5963" t="str">
            <v/>
          </cell>
        </row>
        <row r="5964">
          <cell r="Z5964" t="str">
            <v/>
          </cell>
        </row>
        <row r="5965">
          <cell r="Z5965" t="str">
            <v/>
          </cell>
        </row>
        <row r="5966">
          <cell r="Z5966" t="str">
            <v/>
          </cell>
        </row>
        <row r="5967">
          <cell r="Z5967" t="str">
            <v/>
          </cell>
        </row>
        <row r="5968">
          <cell r="Z5968" t="str">
            <v/>
          </cell>
        </row>
        <row r="5969">
          <cell r="Z5969" t="str">
            <v/>
          </cell>
        </row>
        <row r="5970">
          <cell r="Z5970" t="str">
            <v/>
          </cell>
        </row>
        <row r="5971">
          <cell r="Z5971" t="str">
            <v/>
          </cell>
        </row>
        <row r="5972">
          <cell r="Z5972" t="str">
            <v/>
          </cell>
        </row>
        <row r="5973">
          <cell r="Z5973" t="str">
            <v/>
          </cell>
        </row>
        <row r="5974">
          <cell r="Z5974" t="str">
            <v/>
          </cell>
        </row>
        <row r="5975">
          <cell r="Z5975" t="str">
            <v/>
          </cell>
        </row>
        <row r="5976">
          <cell r="Z5976" t="str">
            <v/>
          </cell>
        </row>
        <row r="5977">
          <cell r="Z5977" t="str">
            <v/>
          </cell>
        </row>
        <row r="5978">
          <cell r="Z5978" t="str">
            <v/>
          </cell>
        </row>
        <row r="5979">
          <cell r="Z5979" t="str">
            <v/>
          </cell>
        </row>
        <row r="5980">
          <cell r="Z5980" t="str">
            <v/>
          </cell>
        </row>
        <row r="5981">
          <cell r="Z5981" t="str">
            <v/>
          </cell>
        </row>
        <row r="5982">
          <cell r="Z5982" t="str">
            <v/>
          </cell>
        </row>
        <row r="5983">
          <cell r="Z5983" t="str">
            <v/>
          </cell>
        </row>
        <row r="5984">
          <cell r="Z5984" t="str">
            <v/>
          </cell>
        </row>
        <row r="5985">
          <cell r="Z5985" t="str">
            <v/>
          </cell>
        </row>
        <row r="5986">
          <cell r="Z5986" t="str">
            <v/>
          </cell>
        </row>
        <row r="5987">
          <cell r="Z5987" t="str">
            <v/>
          </cell>
        </row>
        <row r="5988">
          <cell r="Z5988" t="str">
            <v/>
          </cell>
        </row>
        <row r="5989">
          <cell r="Z5989" t="str">
            <v/>
          </cell>
        </row>
        <row r="5990">
          <cell r="Z5990" t="str">
            <v/>
          </cell>
        </row>
        <row r="5991">
          <cell r="Z5991" t="str">
            <v/>
          </cell>
        </row>
        <row r="5992">
          <cell r="Z5992" t="str">
            <v/>
          </cell>
        </row>
        <row r="5993">
          <cell r="Z5993" t="str">
            <v/>
          </cell>
        </row>
        <row r="5994">
          <cell r="Z5994" t="str">
            <v/>
          </cell>
        </row>
        <row r="5995">
          <cell r="Z5995" t="str">
            <v/>
          </cell>
        </row>
        <row r="5996">
          <cell r="Z5996" t="str">
            <v/>
          </cell>
        </row>
        <row r="5997">
          <cell r="Z5997" t="str">
            <v/>
          </cell>
        </row>
        <row r="5998">
          <cell r="Z5998" t="str">
            <v/>
          </cell>
        </row>
        <row r="5999">
          <cell r="Z5999" t="str">
            <v/>
          </cell>
        </row>
        <row r="6000">
          <cell r="Z6000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e1" displayName="Table1" ref="A6:O90" totalsRowShown="0">
  <autoFilter ref="A6:O90"/>
  <tableColumns count="15">
    <tableColumn id="1" name="Cal Year" dataDxfId="9">
      <calculatedColumnFormula>A6+1</calculatedColumnFormula>
    </tableColumn>
    <tableColumn id="2" name="Yrs to go" dataDxfId="8">
      <calculatedColumnFormula>B6+1</calculatedColumnFormula>
    </tableColumn>
    <tableColumn id="3" name="Child 1" dataDxfId="7">
      <calculatedColumnFormula>_xlfn.IFNA(HLOOKUP(B7, 'Staggered Goals(All) Planner'!$B$6:$J$13, 8, FALSE),"")</calculatedColumnFormula>
    </tableColumn>
    <tableColumn id="4" name="Desc"/>
    <tableColumn id="5" name="Fill"/>
    <tableColumn id="6" name="Child 2"/>
    <tableColumn id="7" name="Desc2"/>
    <tableColumn id="8" name="Fill2"/>
    <tableColumn id="9" name="Living Expense" dataDxfId="6">
      <calculatedColumnFormula>IF(I6&gt;0,I6*(1+Retirement_Inputs!$B$15),IF((B7&lt;Retirement_Inputs!$B$11),0,Retirement_Inputs!$B$12*12))</calculatedColumnFormula>
    </tableColumn>
    <tableColumn id="10" name="Other goals" dataDxfId="5">
      <calculatedColumnFormula>SUMIF('Staggered Goals(All) Planner'!$B$51:$Z$51,YearlyCashFlow!B7,'Staggered Goals(All) Planner'!$B$58:$Z$58)</calculatedColumnFormula>
    </tableColumn>
    <tableColumn id="11" name="Desc4" dataDxfId="4">
      <calculatedColumnFormula>_xlfn.IFNA(HLOOKUP(B7,'Staggered Goals(All) Planner'!$B$51:$S$67, 16, FALSE),"")</calculatedColumnFormula>
    </tableColumn>
    <tableColumn id="14" name="Yearly Income/Expense from other sources" dataDxfId="3">
      <calculatedColumnFormula>SUM(W7:Z7)</calculatedColumnFormula>
    </tableColumn>
    <tableColumn id="12" name="Total Cash Required" dataDxfId="2">
      <calculatedColumnFormula>IF(Table1[[#This Row],[Yrs to go]]&lt;yr_to_ret, 0, IF(Table1[[#This Row],[Yrs to go]]&gt;time,0,SUM(C7,F7,I7,J7)-Table1[[#This Row],[Yearly Income/Expense from other sources]]))</calculatedColumnFormula>
    </tableColumn>
    <tableColumn id="13" name="Current Value at constant return" dataDxfId="1">
      <calculatedColumnFormula>PV(Retirement_Inputs!$B$16,Table1[[#This Row],[Yrs to go]],,-Table1[[#This Row],[Total Cash Required]])</calculatedColumnFormula>
    </tableColumn>
    <tableColumn id="15" name="Informational - Major expenses funded from active income" dataDxfId="0">
      <calculatedColumnFormula>IF(Table1[[#This Row],[Yrs to go]]&gt;=yr_to_ret, 0, IF(Table1[[#This Row],[Yrs to go]]&gt;time,0,SUM(C7,F7,I7,J7)-Table1[[#This Row],[Yearly Income/Expense from other sources]]))</calculatedColumnFormula>
    </tableColumn>
  </tableColumns>
  <tableStyleInfo name="TableStyleMedium5" showFirstColumn="1" showLastColumn="1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freefincal.com/play-post-retirement-income-simulation-game/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3.vml" /><Relationship Id="rId4" Type="http://schemas.openxmlformats.org/officeDocument/2006/relationships/table" Target="../tables/table1.x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A66B-4040-42AC-8361-F38C496652FF}">
  <dimension ref="A1:I28"/>
  <sheetViews>
    <sheetView workbookViewId="0" topLeftCell="A1">
      <selection activeCell="A29" sqref="A29"/>
    </sheetView>
  </sheetViews>
  <sheetFormatPr defaultColWidth="9.140625" defaultRowHeight="15"/>
  <cols>
    <col min="1" max="1" width="28.00390625" style="0" customWidth="1"/>
    <col min="2" max="2" width="11.00390625" style="0" customWidth="1"/>
    <col min="3" max="3" width="26.7109375" style="0" customWidth="1"/>
    <col min="4" max="4" width="7.57421875" style="0" customWidth="1"/>
    <col min="5" max="6" width="10.57421875" style="0" bestFit="1" customWidth="1"/>
    <col min="7" max="7" width="10.57421875" style="0" customWidth="1"/>
    <col min="8" max="8" width="13.57421875" style="0" bestFit="1" customWidth="1"/>
    <col min="9" max="9" width="17.421875" style="0" customWidth="1"/>
  </cols>
  <sheetData>
    <row r="1" spans="1:9" ht="15">
      <c r="A1" s="287" t="s">
        <v>243</v>
      </c>
      <c r="B1" s="287"/>
      <c r="C1" s="287"/>
      <c r="D1" s="287"/>
      <c r="E1" s="287"/>
      <c r="F1" s="287"/>
      <c r="G1" s="287"/>
      <c r="H1" s="287"/>
      <c r="I1" s="287"/>
    </row>
    <row r="2" spans="1:9" ht="15">
      <c r="A2" s="235" t="s">
        <v>210</v>
      </c>
      <c r="B2" s="230"/>
      <c r="C2" s="230"/>
      <c r="D2" s="288" t="s">
        <v>211</v>
      </c>
      <c r="E2" s="288"/>
      <c r="F2" s="230"/>
      <c r="G2" s="230"/>
      <c r="H2" s="230"/>
      <c r="I2" s="231"/>
    </row>
    <row r="3" spans="1:9" ht="15">
      <c r="A3" s="72"/>
      <c r="B3" s="1"/>
      <c r="C3" s="1"/>
      <c r="D3" s="1"/>
      <c r="E3" s="1"/>
      <c r="F3" s="1"/>
      <c r="G3" s="1"/>
      <c r="H3" s="1"/>
      <c r="I3" s="73"/>
    </row>
    <row r="4" spans="1:9" ht="15">
      <c r="A4" s="235" t="s">
        <v>213</v>
      </c>
      <c r="B4" s="230"/>
      <c r="C4" s="230"/>
      <c r="D4" s="288" t="s">
        <v>211</v>
      </c>
      <c r="E4" s="288"/>
      <c r="I4" s="73"/>
    </row>
    <row r="5" spans="1:9" ht="15">
      <c r="A5" s="235" t="s">
        <v>214</v>
      </c>
      <c r="B5" s="230"/>
      <c r="C5" s="230"/>
      <c r="D5" s="288" t="s">
        <v>211</v>
      </c>
      <c r="E5" s="288"/>
      <c r="F5" s="1"/>
      <c r="G5" s="1"/>
      <c r="H5" s="1"/>
      <c r="I5" s="73"/>
    </row>
    <row r="6" spans="1:9" ht="15">
      <c r="A6" s="72"/>
      <c r="B6" s="1"/>
      <c r="C6" s="1"/>
      <c r="D6" s="1"/>
      <c r="E6" s="1"/>
      <c r="F6" s="1"/>
      <c r="G6" s="1"/>
      <c r="H6" s="1"/>
      <c r="I6" s="73"/>
    </row>
    <row r="7" spans="1:9" ht="15">
      <c r="A7" s="235" t="s">
        <v>215</v>
      </c>
      <c r="B7" s="230"/>
      <c r="C7" s="230"/>
      <c r="D7" s="288" t="s">
        <v>211</v>
      </c>
      <c r="E7" s="288"/>
      <c r="I7" s="73"/>
    </row>
    <row r="8" spans="1:9" ht="15">
      <c r="A8" s="72"/>
      <c r="B8" s="1"/>
      <c r="C8" s="1"/>
      <c r="D8" s="1"/>
      <c r="E8" s="1"/>
      <c r="F8" s="1"/>
      <c r="G8" s="1"/>
      <c r="H8" s="1"/>
      <c r="I8" s="73"/>
    </row>
    <row r="9" spans="1:9" ht="15">
      <c r="A9" s="235" t="s">
        <v>216</v>
      </c>
      <c r="B9" s="230"/>
      <c r="C9" s="230"/>
      <c r="D9" s="288" t="s">
        <v>211</v>
      </c>
      <c r="E9" s="288"/>
      <c r="I9" s="73"/>
    </row>
    <row r="10" spans="1:9" ht="15">
      <c r="A10" s="72"/>
      <c r="B10" s="1"/>
      <c r="C10" s="1"/>
      <c r="D10" s="1"/>
      <c r="E10" s="1"/>
      <c r="F10" s="1"/>
      <c r="G10" s="1"/>
      <c r="H10" s="1"/>
      <c r="I10" s="73"/>
    </row>
    <row r="11" spans="1:9" ht="15">
      <c r="A11" s="235" t="s">
        <v>217</v>
      </c>
      <c r="B11" s="230"/>
      <c r="C11" s="230"/>
      <c r="D11" s="288" t="s">
        <v>211</v>
      </c>
      <c r="E11" s="288"/>
      <c r="I11" s="73"/>
    </row>
    <row r="12" spans="1:9" ht="15">
      <c r="A12" s="72" t="s">
        <v>235</v>
      </c>
      <c r="B12" s="1"/>
      <c r="C12" s="1"/>
      <c r="D12" s="1"/>
      <c r="E12" s="1"/>
      <c r="F12" s="1"/>
      <c r="G12" s="1"/>
      <c r="H12" s="1"/>
      <c r="I12" s="73"/>
    </row>
    <row r="13" spans="1:9" ht="15">
      <c r="A13" s="235" t="s">
        <v>218</v>
      </c>
      <c r="B13" s="230"/>
      <c r="C13" s="230"/>
      <c r="D13" s="288" t="s">
        <v>211</v>
      </c>
      <c r="E13" s="288"/>
      <c r="I13" s="73"/>
    </row>
    <row r="14" spans="1:9" ht="15">
      <c r="A14" s="72"/>
      <c r="B14" s="1"/>
      <c r="C14" s="1"/>
      <c r="D14" s="1"/>
      <c r="E14" s="1"/>
      <c r="F14" s="1"/>
      <c r="G14" s="1"/>
      <c r="H14" s="1"/>
      <c r="I14" s="73"/>
    </row>
    <row r="15" spans="1:9" ht="15">
      <c r="A15" s="235" t="s">
        <v>219</v>
      </c>
      <c r="B15" s="230"/>
      <c r="C15" s="230"/>
      <c r="D15" s="288" t="s">
        <v>211</v>
      </c>
      <c r="E15" s="288"/>
      <c r="I15" s="73"/>
    </row>
    <row r="16" spans="1:9" ht="15">
      <c r="A16" s="72"/>
      <c r="B16" s="1"/>
      <c r="C16" s="1"/>
      <c r="D16" s="1"/>
      <c r="E16" s="1"/>
      <c r="F16" s="1"/>
      <c r="G16" s="1"/>
      <c r="H16" s="1"/>
      <c r="I16" s="73"/>
    </row>
    <row r="17" spans="1:9" ht="15">
      <c r="A17" s="234" t="s">
        <v>220</v>
      </c>
      <c r="B17" s="232"/>
      <c r="C17" s="232"/>
      <c r="D17" s="232"/>
      <c r="E17" s="232"/>
      <c r="F17" s="232"/>
      <c r="G17" s="232"/>
      <c r="H17" s="232"/>
      <c r="I17" s="233"/>
    </row>
    <row r="22" ht="15">
      <c r="A22" s="80" t="s">
        <v>209</v>
      </c>
    </row>
    <row r="23" ht="15">
      <c r="A23" s="80" t="s">
        <v>208</v>
      </c>
    </row>
    <row r="25" ht="15">
      <c r="A25" t="s">
        <v>233</v>
      </c>
    </row>
    <row r="26" ht="15">
      <c r="A26" t="s">
        <v>229</v>
      </c>
    </row>
    <row r="27" ht="15">
      <c r="A27" t="s">
        <v>242</v>
      </c>
    </row>
    <row r="28" ht="15">
      <c r="A28" t="s">
        <v>244</v>
      </c>
    </row>
  </sheetData>
  <mergeCells count="9">
    <mergeCell ref="A1:I1"/>
    <mergeCell ref="D13:E13"/>
    <mergeCell ref="D15:E15"/>
    <mergeCell ref="D2:E2"/>
    <mergeCell ref="D4:E4"/>
    <mergeCell ref="D7:E7"/>
    <mergeCell ref="D5:E5"/>
    <mergeCell ref="D9:E9"/>
    <mergeCell ref="D11:E11"/>
  </mergeCells>
  <hyperlinks>
    <hyperlink ref="D2:E2" location="Retirement_Inputs!B3" display="Click here"/>
    <hyperlink ref="D4:E4" location="'Staggered Goals(All) Planner'!B6" display="Click here"/>
    <hyperlink ref="D7:E7" location="'Staggered Goals(All) Planner'!B60" display="Click here"/>
    <hyperlink ref="D5:E5" location="'Staggered Goals(All) Planner'!B28" display="Click here"/>
    <hyperlink ref="D9:E9" location="Retirement_Inputs!B22" display="Click here"/>
    <hyperlink ref="D11:E11" location="Retirement_Inputs!B47" display="Click here"/>
    <hyperlink ref="D13:E13" location="'Subjective Stress Reducer'!C4" display="Click here"/>
    <hyperlink ref="D15:E15" location="'Staggered Goals(All) Planner'!C4" display="Click her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20"/>
  <sheetViews>
    <sheetView workbookViewId="0" topLeftCell="A1">
      <selection activeCell="B27" sqref="B27:B30"/>
    </sheetView>
  </sheetViews>
  <sheetFormatPr defaultColWidth="9.140625" defaultRowHeight="15"/>
  <cols>
    <col min="1" max="1" width="72.140625" style="0" customWidth="1"/>
    <col min="2" max="2" width="14.140625" style="101" bestFit="1" customWidth="1"/>
    <col min="3" max="3" width="66.57421875" style="0" customWidth="1"/>
    <col min="4" max="4" width="54.57421875" style="0" customWidth="1"/>
    <col min="5" max="5" width="9.28125" style="0" bestFit="1" customWidth="1"/>
    <col min="257" max="257" width="72.140625" style="0" customWidth="1"/>
    <col min="258" max="258" width="13.421875" style="0" bestFit="1" customWidth="1"/>
    <col min="259" max="259" width="58.8515625" style="0" bestFit="1" customWidth="1"/>
    <col min="261" max="261" width="9.28125" style="0" bestFit="1" customWidth="1"/>
    <col min="513" max="513" width="72.140625" style="0" customWidth="1"/>
    <col min="514" max="514" width="13.421875" style="0" bestFit="1" customWidth="1"/>
    <col min="515" max="515" width="58.8515625" style="0" bestFit="1" customWidth="1"/>
    <col min="517" max="517" width="9.28125" style="0" bestFit="1" customWidth="1"/>
    <col min="769" max="769" width="72.140625" style="0" customWidth="1"/>
    <col min="770" max="770" width="13.421875" style="0" bestFit="1" customWidth="1"/>
    <col min="771" max="771" width="58.8515625" style="0" bestFit="1" customWidth="1"/>
    <col min="773" max="773" width="9.28125" style="0" bestFit="1" customWidth="1"/>
    <col min="1025" max="1025" width="72.140625" style="0" customWidth="1"/>
    <col min="1026" max="1026" width="13.421875" style="0" bestFit="1" customWidth="1"/>
    <col min="1027" max="1027" width="58.8515625" style="0" bestFit="1" customWidth="1"/>
    <col min="1029" max="1029" width="9.28125" style="0" bestFit="1" customWidth="1"/>
    <col min="1281" max="1281" width="72.140625" style="0" customWidth="1"/>
    <col min="1282" max="1282" width="13.421875" style="0" bestFit="1" customWidth="1"/>
    <col min="1283" max="1283" width="58.8515625" style="0" bestFit="1" customWidth="1"/>
    <col min="1285" max="1285" width="9.28125" style="0" bestFit="1" customWidth="1"/>
    <col min="1537" max="1537" width="72.140625" style="0" customWidth="1"/>
    <col min="1538" max="1538" width="13.421875" style="0" bestFit="1" customWidth="1"/>
    <col min="1539" max="1539" width="58.8515625" style="0" bestFit="1" customWidth="1"/>
    <col min="1541" max="1541" width="9.28125" style="0" bestFit="1" customWidth="1"/>
    <col min="1793" max="1793" width="72.140625" style="0" customWidth="1"/>
    <col min="1794" max="1794" width="13.421875" style="0" bestFit="1" customWidth="1"/>
    <col min="1795" max="1795" width="58.8515625" style="0" bestFit="1" customWidth="1"/>
    <col min="1797" max="1797" width="9.28125" style="0" bestFit="1" customWidth="1"/>
    <col min="2049" max="2049" width="72.140625" style="0" customWidth="1"/>
    <col min="2050" max="2050" width="13.421875" style="0" bestFit="1" customWidth="1"/>
    <col min="2051" max="2051" width="58.8515625" style="0" bestFit="1" customWidth="1"/>
    <col min="2053" max="2053" width="9.28125" style="0" bestFit="1" customWidth="1"/>
    <col min="2305" max="2305" width="72.140625" style="0" customWidth="1"/>
    <col min="2306" max="2306" width="13.421875" style="0" bestFit="1" customWidth="1"/>
    <col min="2307" max="2307" width="58.8515625" style="0" bestFit="1" customWidth="1"/>
    <col min="2309" max="2309" width="9.28125" style="0" bestFit="1" customWidth="1"/>
    <col min="2561" max="2561" width="72.140625" style="0" customWidth="1"/>
    <col min="2562" max="2562" width="13.421875" style="0" bestFit="1" customWidth="1"/>
    <col min="2563" max="2563" width="58.8515625" style="0" bestFit="1" customWidth="1"/>
    <col min="2565" max="2565" width="9.28125" style="0" bestFit="1" customWidth="1"/>
    <col min="2817" max="2817" width="72.140625" style="0" customWidth="1"/>
    <col min="2818" max="2818" width="13.421875" style="0" bestFit="1" customWidth="1"/>
    <col min="2819" max="2819" width="58.8515625" style="0" bestFit="1" customWidth="1"/>
    <col min="2821" max="2821" width="9.28125" style="0" bestFit="1" customWidth="1"/>
    <col min="3073" max="3073" width="72.140625" style="0" customWidth="1"/>
    <col min="3074" max="3074" width="13.421875" style="0" bestFit="1" customWidth="1"/>
    <col min="3075" max="3075" width="58.8515625" style="0" bestFit="1" customWidth="1"/>
    <col min="3077" max="3077" width="9.28125" style="0" bestFit="1" customWidth="1"/>
    <col min="3329" max="3329" width="72.140625" style="0" customWidth="1"/>
    <col min="3330" max="3330" width="13.421875" style="0" bestFit="1" customWidth="1"/>
    <col min="3331" max="3331" width="58.8515625" style="0" bestFit="1" customWidth="1"/>
    <col min="3333" max="3333" width="9.28125" style="0" bestFit="1" customWidth="1"/>
    <col min="3585" max="3585" width="72.140625" style="0" customWidth="1"/>
    <col min="3586" max="3586" width="13.421875" style="0" bestFit="1" customWidth="1"/>
    <col min="3587" max="3587" width="58.8515625" style="0" bestFit="1" customWidth="1"/>
    <col min="3589" max="3589" width="9.28125" style="0" bestFit="1" customWidth="1"/>
    <col min="3841" max="3841" width="72.140625" style="0" customWidth="1"/>
    <col min="3842" max="3842" width="13.421875" style="0" bestFit="1" customWidth="1"/>
    <col min="3843" max="3843" width="58.8515625" style="0" bestFit="1" customWidth="1"/>
    <col min="3845" max="3845" width="9.28125" style="0" bestFit="1" customWidth="1"/>
    <col min="4097" max="4097" width="72.140625" style="0" customWidth="1"/>
    <col min="4098" max="4098" width="13.421875" style="0" bestFit="1" customWidth="1"/>
    <col min="4099" max="4099" width="58.8515625" style="0" bestFit="1" customWidth="1"/>
    <col min="4101" max="4101" width="9.28125" style="0" bestFit="1" customWidth="1"/>
    <col min="4353" max="4353" width="72.140625" style="0" customWidth="1"/>
    <col min="4354" max="4354" width="13.421875" style="0" bestFit="1" customWidth="1"/>
    <col min="4355" max="4355" width="58.8515625" style="0" bestFit="1" customWidth="1"/>
    <col min="4357" max="4357" width="9.28125" style="0" bestFit="1" customWidth="1"/>
    <col min="4609" max="4609" width="72.140625" style="0" customWidth="1"/>
    <col min="4610" max="4610" width="13.421875" style="0" bestFit="1" customWidth="1"/>
    <col min="4611" max="4611" width="58.8515625" style="0" bestFit="1" customWidth="1"/>
    <col min="4613" max="4613" width="9.28125" style="0" bestFit="1" customWidth="1"/>
    <col min="4865" max="4865" width="72.140625" style="0" customWidth="1"/>
    <col min="4866" max="4866" width="13.421875" style="0" bestFit="1" customWidth="1"/>
    <col min="4867" max="4867" width="58.8515625" style="0" bestFit="1" customWidth="1"/>
    <col min="4869" max="4869" width="9.28125" style="0" bestFit="1" customWidth="1"/>
    <col min="5121" max="5121" width="72.140625" style="0" customWidth="1"/>
    <col min="5122" max="5122" width="13.421875" style="0" bestFit="1" customWidth="1"/>
    <col min="5123" max="5123" width="58.8515625" style="0" bestFit="1" customWidth="1"/>
    <col min="5125" max="5125" width="9.28125" style="0" bestFit="1" customWidth="1"/>
    <col min="5377" max="5377" width="72.140625" style="0" customWidth="1"/>
    <col min="5378" max="5378" width="13.421875" style="0" bestFit="1" customWidth="1"/>
    <col min="5379" max="5379" width="58.8515625" style="0" bestFit="1" customWidth="1"/>
    <col min="5381" max="5381" width="9.28125" style="0" bestFit="1" customWidth="1"/>
    <col min="5633" max="5633" width="72.140625" style="0" customWidth="1"/>
    <col min="5634" max="5634" width="13.421875" style="0" bestFit="1" customWidth="1"/>
    <col min="5635" max="5635" width="58.8515625" style="0" bestFit="1" customWidth="1"/>
    <col min="5637" max="5637" width="9.28125" style="0" bestFit="1" customWidth="1"/>
    <col min="5889" max="5889" width="72.140625" style="0" customWidth="1"/>
    <col min="5890" max="5890" width="13.421875" style="0" bestFit="1" customWidth="1"/>
    <col min="5891" max="5891" width="58.8515625" style="0" bestFit="1" customWidth="1"/>
    <col min="5893" max="5893" width="9.28125" style="0" bestFit="1" customWidth="1"/>
    <col min="6145" max="6145" width="72.140625" style="0" customWidth="1"/>
    <col min="6146" max="6146" width="13.421875" style="0" bestFit="1" customWidth="1"/>
    <col min="6147" max="6147" width="58.8515625" style="0" bestFit="1" customWidth="1"/>
    <col min="6149" max="6149" width="9.28125" style="0" bestFit="1" customWidth="1"/>
    <col min="6401" max="6401" width="72.140625" style="0" customWidth="1"/>
    <col min="6402" max="6402" width="13.421875" style="0" bestFit="1" customWidth="1"/>
    <col min="6403" max="6403" width="58.8515625" style="0" bestFit="1" customWidth="1"/>
    <col min="6405" max="6405" width="9.28125" style="0" bestFit="1" customWidth="1"/>
    <col min="6657" max="6657" width="72.140625" style="0" customWidth="1"/>
    <col min="6658" max="6658" width="13.421875" style="0" bestFit="1" customWidth="1"/>
    <col min="6659" max="6659" width="58.8515625" style="0" bestFit="1" customWidth="1"/>
    <col min="6661" max="6661" width="9.28125" style="0" bestFit="1" customWidth="1"/>
    <col min="6913" max="6913" width="72.140625" style="0" customWidth="1"/>
    <col min="6914" max="6914" width="13.421875" style="0" bestFit="1" customWidth="1"/>
    <col min="6915" max="6915" width="58.8515625" style="0" bestFit="1" customWidth="1"/>
    <col min="6917" max="6917" width="9.28125" style="0" bestFit="1" customWidth="1"/>
    <col min="7169" max="7169" width="72.140625" style="0" customWidth="1"/>
    <col min="7170" max="7170" width="13.421875" style="0" bestFit="1" customWidth="1"/>
    <col min="7171" max="7171" width="58.8515625" style="0" bestFit="1" customWidth="1"/>
    <col min="7173" max="7173" width="9.28125" style="0" bestFit="1" customWidth="1"/>
    <col min="7425" max="7425" width="72.140625" style="0" customWidth="1"/>
    <col min="7426" max="7426" width="13.421875" style="0" bestFit="1" customWidth="1"/>
    <col min="7427" max="7427" width="58.8515625" style="0" bestFit="1" customWidth="1"/>
    <col min="7429" max="7429" width="9.28125" style="0" bestFit="1" customWidth="1"/>
    <col min="7681" max="7681" width="72.140625" style="0" customWidth="1"/>
    <col min="7682" max="7682" width="13.421875" style="0" bestFit="1" customWidth="1"/>
    <col min="7683" max="7683" width="58.8515625" style="0" bestFit="1" customWidth="1"/>
    <col min="7685" max="7685" width="9.28125" style="0" bestFit="1" customWidth="1"/>
    <col min="7937" max="7937" width="72.140625" style="0" customWidth="1"/>
    <col min="7938" max="7938" width="13.421875" style="0" bestFit="1" customWidth="1"/>
    <col min="7939" max="7939" width="58.8515625" style="0" bestFit="1" customWidth="1"/>
    <col min="7941" max="7941" width="9.28125" style="0" bestFit="1" customWidth="1"/>
    <col min="8193" max="8193" width="72.140625" style="0" customWidth="1"/>
    <col min="8194" max="8194" width="13.421875" style="0" bestFit="1" customWidth="1"/>
    <col min="8195" max="8195" width="58.8515625" style="0" bestFit="1" customWidth="1"/>
    <col min="8197" max="8197" width="9.28125" style="0" bestFit="1" customWidth="1"/>
    <col min="8449" max="8449" width="72.140625" style="0" customWidth="1"/>
    <col min="8450" max="8450" width="13.421875" style="0" bestFit="1" customWidth="1"/>
    <col min="8451" max="8451" width="58.8515625" style="0" bestFit="1" customWidth="1"/>
    <col min="8453" max="8453" width="9.28125" style="0" bestFit="1" customWidth="1"/>
    <col min="8705" max="8705" width="72.140625" style="0" customWidth="1"/>
    <col min="8706" max="8706" width="13.421875" style="0" bestFit="1" customWidth="1"/>
    <col min="8707" max="8707" width="58.8515625" style="0" bestFit="1" customWidth="1"/>
    <col min="8709" max="8709" width="9.28125" style="0" bestFit="1" customWidth="1"/>
    <col min="8961" max="8961" width="72.140625" style="0" customWidth="1"/>
    <col min="8962" max="8962" width="13.421875" style="0" bestFit="1" customWidth="1"/>
    <col min="8963" max="8963" width="58.8515625" style="0" bestFit="1" customWidth="1"/>
    <col min="8965" max="8965" width="9.28125" style="0" bestFit="1" customWidth="1"/>
    <col min="9217" max="9217" width="72.140625" style="0" customWidth="1"/>
    <col min="9218" max="9218" width="13.421875" style="0" bestFit="1" customWidth="1"/>
    <col min="9219" max="9219" width="58.8515625" style="0" bestFit="1" customWidth="1"/>
    <col min="9221" max="9221" width="9.28125" style="0" bestFit="1" customWidth="1"/>
    <col min="9473" max="9473" width="72.140625" style="0" customWidth="1"/>
    <col min="9474" max="9474" width="13.421875" style="0" bestFit="1" customWidth="1"/>
    <col min="9475" max="9475" width="58.8515625" style="0" bestFit="1" customWidth="1"/>
    <col min="9477" max="9477" width="9.28125" style="0" bestFit="1" customWidth="1"/>
    <col min="9729" max="9729" width="72.140625" style="0" customWidth="1"/>
    <col min="9730" max="9730" width="13.421875" style="0" bestFit="1" customWidth="1"/>
    <col min="9731" max="9731" width="58.8515625" style="0" bestFit="1" customWidth="1"/>
    <col min="9733" max="9733" width="9.28125" style="0" bestFit="1" customWidth="1"/>
    <col min="9985" max="9985" width="72.140625" style="0" customWidth="1"/>
    <col min="9986" max="9986" width="13.421875" style="0" bestFit="1" customWidth="1"/>
    <col min="9987" max="9987" width="58.8515625" style="0" bestFit="1" customWidth="1"/>
    <col min="9989" max="9989" width="9.28125" style="0" bestFit="1" customWidth="1"/>
    <col min="10241" max="10241" width="72.140625" style="0" customWidth="1"/>
    <col min="10242" max="10242" width="13.421875" style="0" bestFit="1" customWidth="1"/>
    <col min="10243" max="10243" width="58.8515625" style="0" bestFit="1" customWidth="1"/>
    <col min="10245" max="10245" width="9.28125" style="0" bestFit="1" customWidth="1"/>
    <col min="10497" max="10497" width="72.140625" style="0" customWidth="1"/>
    <col min="10498" max="10498" width="13.421875" style="0" bestFit="1" customWidth="1"/>
    <col min="10499" max="10499" width="58.8515625" style="0" bestFit="1" customWidth="1"/>
    <col min="10501" max="10501" width="9.28125" style="0" bestFit="1" customWidth="1"/>
    <col min="10753" max="10753" width="72.140625" style="0" customWidth="1"/>
    <col min="10754" max="10754" width="13.421875" style="0" bestFit="1" customWidth="1"/>
    <col min="10755" max="10755" width="58.8515625" style="0" bestFit="1" customWidth="1"/>
    <col min="10757" max="10757" width="9.28125" style="0" bestFit="1" customWidth="1"/>
    <col min="11009" max="11009" width="72.140625" style="0" customWidth="1"/>
    <col min="11010" max="11010" width="13.421875" style="0" bestFit="1" customWidth="1"/>
    <col min="11011" max="11011" width="58.8515625" style="0" bestFit="1" customWidth="1"/>
    <col min="11013" max="11013" width="9.28125" style="0" bestFit="1" customWidth="1"/>
    <col min="11265" max="11265" width="72.140625" style="0" customWidth="1"/>
    <col min="11266" max="11266" width="13.421875" style="0" bestFit="1" customWidth="1"/>
    <col min="11267" max="11267" width="58.8515625" style="0" bestFit="1" customWidth="1"/>
    <col min="11269" max="11269" width="9.28125" style="0" bestFit="1" customWidth="1"/>
    <col min="11521" max="11521" width="72.140625" style="0" customWidth="1"/>
    <col min="11522" max="11522" width="13.421875" style="0" bestFit="1" customWidth="1"/>
    <col min="11523" max="11523" width="58.8515625" style="0" bestFit="1" customWidth="1"/>
    <col min="11525" max="11525" width="9.28125" style="0" bestFit="1" customWidth="1"/>
    <col min="11777" max="11777" width="72.140625" style="0" customWidth="1"/>
    <col min="11778" max="11778" width="13.421875" style="0" bestFit="1" customWidth="1"/>
    <col min="11779" max="11779" width="58.8515625" style="0" bestFit="1" customWidth="1"/>
    <col min="11781" max="11781" width="9.28125" style="0" bestFit="1" customWidth="1"/>
    <col min="12033" max="12033" width="72.140625" style="0" customWidth="1"/>
    <col min="12034" max="12034" width="13.421875" style="0" bestFit="1" customWidth="1"/>
    <col min="12035" max="12035" width="58.8515625" style="0" bestFit="1" customWidth="1"/>
    <col min="12037" max="12037" width="9.28125" style="0" bestFit="1" customWidth="1"/>
    <col min="12289" max="12289" width="72.140625" style="0" customWidth="1"/>
    <col min="12290" max="12290" width="13.421875" style="0" bestFit="1" customWidth="1"/>
    <col min="12291" max="12291" width="58.8515625" style="0" bestFit="1" customWidth="1"/>
    <col min="12293" max="12293" width="9.28125" style="0" bestFit="1" customWidth="1"/>
    <col min="12545" max="12545" width="72.140625" style="0" customWidth="1"/>
    <col min="12546" max="12546" width="13.421875" style="0" bestFit="1" customWidth="1"/>
    <col min="12547" max="12547" width="58.8515625" style="0" bestFit="1" customWidth="1"/>
    <col min="12549" max="12549" width="9.28125" style="0" bestFit="1" customWidth="1"/>
    <col min="12801" max="12801" width="72.140625" style="0" customWidth="1"/>
    <col min="12802" max="12802" width="13.421875" style="0" bestFit="1" customWidth="1"/>
    <col min="12803" max="12803" width="58.8515625" style="0" bestFit="1" customWidth="1"/>
    <col min="12805" max="12805" width="9.28125" style="0" bestFit="1" customWidth="1"/>
    <col min="13057" max="13057" width="72.140625" style="0" customWidth="1"/>
    <col min="13058" max="13058" width="13.421875" style="0" bestFit="1" customWidth="1"/>
    <col min="13059" max="13059" width="58.8515625" style="0" bestFit="1" customWidth="1"/>
    <col min="13061" max="13061" width="9.28125" style="0" bestFit="1" customWidth="1"/>
    <col min="13313" max="13313" width="72.140625" style="0" customWidth="1"/>
    <col min="13314" max="13314" width="13.421875" style="0" bestFit="1" customWidth="1"/>
    <col min="13315" max="13315" width="58.8515625" style="0" bestFit="1" customWidth="1"/>
    <col min="13317" max="13317" width="9.28125" style="0" bestFit="1" customWidth="1"/>
    <col min="13569" max="13569" width="72.140625" style="0" customWidth="1"/>
    <col min="13570" max="13570" width="13.421875" style="0" bestFit="1" customWidth="1"/>
    <col min="13571" max="13571" width="58.8515625" style="0" bestFit="1" customWidth="1"/>
    <col min="13573" max="13573" width="9.28125" style="0" bestFit="1" customWidth="1"/>
    <col min="13825" max="13825" width="72.140625" style="0" customWidth="1"/>
    <col min="13826" max="13826" width="13.421875" style="0" bestFit="1" customWidth="1"/>
    <col min="13827" max="13827" width="58.8515625" style="0" bestFit="1" customWidth="1"/>
    <col min="13829" max="13829" width="9.28125" style="0" bestFit="1" customWidth="1"/>
    <col min="14081" max="14081" width="72.140625" style="0" customWidth="1"/>
    <col min="14082" max="14082" width="13.421875" style="0" bestFit="1" customWidth="1"/>
    <col min="14083" max="14083" width="58.8515625" style="0" bestFit="1" customWidth="1"/>
    <col min="14085" max="14085" width="9.28125" style="0" bestFit="1" customWidth="1"/>
    <col min="14337" max="14337" width="72.140625" style="0" customWidth="1"/>
    <col min="14338" max="14338" width="13.421875" style="0" bestFit="1" customWidth="1"/>
    <col min="14339" max="14339" width="58.8515625" style="0" bestFit="1" customWidth="1"/>
    <col min="14341" max="14341" width="9.28125" style="0" bestFit="1" customWidth="1"/>
    <col min="14593" max="14593" width="72.140625" style="0" customWidth="1"/>
    <col min="14594" max="14594" width="13.421875" style="0" bestFit="1" customWidth="1"/>
    <col min="14595" max="14595" width="58.8515625" style="0" bestFit="1" customWidth="1"/>
    <col min="14597" max="14597" width="9.28125" style="0" bestFit="1" customWidth="1"/>
    <col min="14849" max="14849" width="72.140625" style="0" customWidth="1"/>
    <col min="14850" max="14850" width="13.421875" style="0" bestFit="1" customWidth="1"/>
    <col min="14851" max="14851" width="58.8515625" style="0" bestFit="1" customWidth="1"/>
    <col min="14853" max="14853" width="9.28125" style="0" bestFit="1" customWidth="1"/>
    <col min="15105" max="15105" width="72.140625" style="0" customWidth="1"/>
    <col min="15106" max="15106" width="13.421875" style="0" bestFit="1" customWidth="1"/>
    <col min="15107" max="15107" width="58.8515625" style="0" bestFit="1" customWidth="1"/>
    <col min="15109" max="15109" width="9.28125" style="0" bestFit="1" customWidth="1"/>
    <col min="15361" max="15361" width="72.140625" style="0" customWidth="1"/>
    <col min="15362" max="15362" width="13.421875" style="0" bestFit="1" customWidth="1"/>
    <col min="15363" max="15363" width="58.8515625" style="0" bestFit="1" customWidth="1"/>
    <col min="15365" max="15365" width="9.28125" style="0" bestFit="1" customWidth="1"/>
    <col min="15617" max="15617" width="72.140625" style="0" customWidth="1"/>
    <col min="15618" max="15618" width="13.421875" style="0" bestFit="1" customWidth="1"/>
    <col min="15619" max="15619" width="58.8515625" style="0" bestFit="1" customWidth="1"/>
    <col min="15621" max="15621" width="9.28125" style="0" bestFit="1" customWidth="1"/>
    <col min="15873" max="15873" width="72.140625" style="0" customWidth="1"/>
    <col min="15874" max="15874" width="13.421875" style="0" bestFit="1" customWidth="1"/>
    <col min="15875" max="15875" width="58.8515625" style="0" bestFit="1" customWidth="1"/>
    <col min="15877" max="15877" width="9.28125" style="0" bestFit="1" customWidth="1"/>
    <col min="16129" max="16129" width="72.140625" style="0" customWidth="1"/>
    <col min="16130" max="16130" width="13.421875" style="0" bestFit="1" customWidth="1"/>
    <col min="16131" max="16131" width="58.8515625" style="0" bestFit="1" customWidth="1"/>
    <col min="16133" max="16133" width="9.28125" style="0" bestFit="1" customWidth="1"/>
  </cols>
  <sheetData>
    <row r="1" spans="1:81" ht="19.5" thickBot="1">
      <c r="A1" s="289" t="s">
        <v>169</v>
      </c>
      <c r="B1" s="290"/>
      <c r="C1" s="291"/>
      <c r="D1" s="79" t="s">
        <v>170</v>
      </c>
      <c r="E1" s="79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</row>
    <row r="2" spans="1:81" ht="18.75">
      <c r="A2" s="237" t="s">
        <v>111</v>
      </c>
      <c r="B2" s="82"/>
      <c r="C2" s="83"/>
      <c r="D2" s="80" t="s">
        <v>252</v>
      </c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</row>
    <row r="3" spans="1:81" ht="30">
      <c r="A3" s="26" t="s">
        <v>56</v>
      </c>
      <c r="B3" s="84">
        <v>100000</v>
      </c>
      <c r="C3" s="261" t="s">
        <v>162</v>
      </c>
      <c r="D3" s="83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</row>
    <row r="4" spans="1:81" ht="15" customHeight="1">
      <c r="A4" s="85"/>
      <c r="B4" s="82"/>
      <c r="C4" t="s">
        <v>202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</row>
    <row r="5" spans="1:81" ht="15" customHeight="1">
      <c r="A5" s="85"/>
      <c r="B5" s="82"/>
      <c r="C5" s="8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</row>
    <row r="6" spans="1:81" ht="15">
      <c r="A6" s="101" t="s">
        <v>138</v>
      </c>
      <c r="B6" s="238">
        <f ca="1">YEAR(TODAY())</f>
        <v>2019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</row>
    <row r="7" spans="1:81" ht="28.5" customHeight="1">
      <c r="A7" s="26" t="s">
        <v>57</v>
      </c>
      <c r="B7" s="113">
        <v>0.07</v>
      </c>
      <c r="C7" s="87" t="s">
        <v>58</v>
      </c>
      <c r="D7" s="204" t="s">
        <v>224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</row>
    <row r="8" spans="1:81" ht="15" customHeight="1">
      <c r="A8" s="26" t="s">
        <v>59</v>
      </c>
      <c r="B8" s="88">
        <v>44</v>
      </c>
      <c r="C8" s="83" t="s">
        <v>230</v>
      </c>
      <c r="D8" s="294" t="s">
        <v>234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</row>
    <row r="9" spans="1:81" ht="15">
      <c r="A9" s="26" t="s">
        <v>160</v>
      </c>
      <c r="B9" s="88">
        <v>50</v>
      </c>
      <c r="C9" s="83"/>
      <c r="D9" s="294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</row>
    <row r="10" spans="1:81" ht="15">
      <c r="A10" s="26" t="s">
        <v>60</v>
      </c>
      <c r="B10" s="88">
        <v>94</v>
      </c>
      <c r="C10" s="87" t="s">
        <v>203</v>
      </c>
      <c r="D10" s="294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</row>
    <row r="11" spans="1:81" ht="15">
      <c r="A11" s="26" t="s">
        <v>61</v>
      </c>
      <c r="B11" s="19">
        <f>B9-B8</f>
        <v>6</v>
      </c>
      <c r="C11" s="83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</row>
    <row r="12" spans="1:81" ht="15">
      <c r="A12" s="26" t="s">
        <v>62</v>
      </c>
      <c r="B12" s="89">
        <f>B3*(1+B7)^B11</f>
        <v>150073.0351849</v>
      </c>
      <c r="C12" s="9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</row>
    <row r="13" spans="1:81" ht="15">
      <c r="A13" s="85"/>
      <c r="B13" s="82"/>
      <c r="C13" s="83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</row>
    <row r="14" spans="1:81" ht="15">
      <c r="A14" s="26" t="s">
        <v>179</v>
      </c>
      <c r="B14" s="78">
        <f>B10-B9</f>
        <v>44</v>
      </c>
      <c r="C14" s="91" t="s">
        <v>63</v>
      </c>
      <c r="D14" s="80" t="s">
        <v>225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</row>
    <row r="15" spans="1:81" ht="15">
      <c r="A15" s="26" t="s">
        <v>64</v>
      </c>
      <c r="B15" s="113">
        <v>0.07</v>
      </c>
      <c r="C15" s="91" t="s">
        <v>65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</row>
    <row r="16" spans="1:81" ht="15">
      <c r="A16" s="26" t="s">
        <v>66</v>
      </c>
      <c r="B16" s="86">
        <v>0.06</v>
      </c>
      <c r="C16" s="91" t="s">
        <v>180</v>
      </c>
      <c r="D16" s="80" t="s">
        <v>173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</row>
    <row r="17" spans="1:81" ht="15">
      <c r="A17" s="92" t="s">
        <v>163</v>
      </c>
      <c r="B17" s="93"/>
      <c r="C17" s="91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</row>
    <row r="18" spans="1:12" ht="15">
      <c r="A18" s="94" t="s">
        <v>106</v>
      </c>
      <c r="B18" s="203">
        <f ca="1">SUM(YearlyCashFlow!N7:N90)</f>
        <v>86369590.50574952</v>
      </c>
      <c r="C18" s="91" t="s">
        <v>99</v>
      </c>
      <c r="D18" s="82"/>
      <c r="E18" s="80"/>
      <c r="F18" s="80"/>
      <c r="G18" s="80"/>
      <c r="H18" s="80"/>
      <c r="I18" s="80"/>
      <c r="J18" s="80"/>
      <c r="K18" s="80"/>
      <c r="L18" s="80"/>
    </row>
    <row r="19" spans="1:12" ht="15">
      <c r="A19" s="123" t="s">
        <v>100</v>
      </c>
      <c r="B19" s="124">
        <f ca="1">'0+10 Buckets income ladder'!F9</f>
        <v>49223235.38972381</v>
      </c>
      <c r="C19" s="110" t="s">
        <v>98</v>
      </c>
      <c r="D19" s="193"/>
      <c r="E19" s="80"/>
      <c r="F19" s="80"/>
      <c r="G19" s="80"/>
      <c r="H19" s="80"/>
      <c r="I19" s="80"/>
      <c r="J19" s="80"/>
      <c r="K19" s="80"/>
      <c r="L19" s="80"/>
    </row>
    <row r="20" spans="1:12" ht="15.75">
      <c r="A20" s="242" t="s">
        <v>206</v>
      </c>
      <c r="B20" s="240">
        <f ca="1">(B18-B19)/B18</f>
        <v>0.43008603952513735</v>
      </c>
      <c r="D20" s="80"/>
      <c r="E20" s="80"/>
      <c r="F20" s="80"/>
      <c r="G20" s="80"/>
      <c r="H20" s="80"/>
      <c r="I20" s="80"/>
      <c r="J20" s="80"/>
      <c r="K20" s="80"/>
      <c r="L20" s="80"/>
    </row>
    <row r="21" spans="1:12" ht="15.75">
      <c r="A21" s="236" t="s">
        <v>205</v>
      </c>
      <c r="B21" s="244"/>
      <c r="C21" s="96" t="s">
        <v>167</v>
      </c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5">
      <c r="A22" s="26" t="s">
        <v>67</v>
      </c>
      <c r="B22" s="113">
        <v>0.1</v>
      </c>
      <c r="C22" s="97" t="s">
        <v>199</v>
      </c>
      <c r="D22" s="80"/>
      <c r="E22" s="80"/>
      <c r="F22" s="80"/>
      <c r="G22" s="80"/>
      <c r="H22" s="80"/>
      <c r="I22" s="80"/>
      <c r="J22" s="80"/>
      <c r="K22" s="80"/>
      <c r="L22" s="80"/>
    </row>
    <row r="23" spans="1:12" ht="15">
      <c r="A23" s="26" t="s">
        <v>68</v>
      </c>
      <c r="B23" s="113">
        <v>0.06</v>
      </c>
      <c r="C23" s="91" t="s">
        <v>69</v>
      </c>
      <c r="D23" s="80"/>
      <c r="E23" s="80"/>
      <c r="F23" s="80"/>
      <c r="G23" s="80"/>
      <c r="H23" s="80"/>
      <c r="I23" s="80"/>
      <c r="J23" s="80"/>
      <c r="K23" s="80"/>
      <c r="L23" s="80"/>
    </row>
    <row r="24" spans="1:12" ht="15">
      <c r="A24" s="26" t="s">
        <v>70</v>
      </c>
      <c r="B24" s="113">
        <v>0.077</v>
      </c>
      <c r="C24" s="91" t="s">
        <v>200</v>
      </c>
      <c r="D24" s="80"/>
      <c r="E24" s="80"/>
      <c r="F24" s="80"/>
      <c r="G24" s="80"/>
      <c r="H24" s="80"/>
      <c r="I24" s="80"/>
      <c r="J24" s="80"/>
      <c r="K24" s="80"/>
      <c r="L24" s="80"/>
    </row>
    <row r="25" spans="1:12" ht="15">
      <c r="A25" s="85"/>
      <c r="B25" s="98"/>
      <c r="C25" s="83"/>
      <c r="D25" s="80"/>
      <c r="E25" s="80"/>
      <c r="F25" s="80"/>
      <c r="G25" s="80"/>
      <c r="H25" s="80"/>
      <c r="I25" s="80"/>
      <c r="J25" s="80"/>
      <c r="K25" s="80"/>
      <c r="L25" s="80"/>
    </row>
    <row r="26" spans="1:12" ht="15">
      <c r="A26" s="81" t="s">
        <v>71</v>
      </c>
      <c r="B26" s="82"/>
      <c r="C26" s="99" t="s">
        <v>72</v>
      </c>
      <c r="D26" s="80"/>
      <c r="E26" s="80"/>
      <c r="F26" s="80"/>
      <c r="G26" s="80"/>
      <c r="H26" s="80"/>
      <c r="I26" s="80"/>
      <c r="J26" s="80"/>
      <c r="K26" s="80"/>
      <c r="L26" s="80"/>
    </row>
    <row r="27" spans="1:12" ht="15">
      <c r="A27" s="26" t="s">
        <v>73</v>
      </c>
      <c r="B27" s="239">
        <v>11000000</v>
      </c>
      <c r="C27" s="95">
        <f>B27*(1+B22)^$B$11</f>
        <v>19487171.000000007</v>
      </c>
      <c r="D27" s="80"/>
      <c r="E27" s="80"/>
      <c r="F27" s="80"/>
      <c r="G27" s="80"/>
      <c r="H27" s="80"/>
      <c r="I27" s="80"/>
      <c r="J27" s="80"/>
      <c r="K27" s="80"/>
      <c r="L27" s="80"/>
    </row>
    <row r="28" spans="1:12" ht="15">
      <c r="A28" s="26" t="s">
        <v>74</v>
      </c>
      <c r="B28" s="239">
        <v>0</v>
      </c>
      <c r="C28" s="95">
        <f>B28*(1+B23)^$B$11</f>
        <v>0</v>
      </c>
      <c r="D28" s="80"/>
      <c r="E28" s="80"/>
      <c r="F28" s="80"/>
      <c r="G28" s="80"/>
      <c r="H28" s="80"/>
      <c r="I28" s="80"/>
      <c r="J28" s="80"/>
      <c r="K28" s="80"/>
      <c r="L28" s="80"/>
    </row>
    <row r="29" spans="1:12" ht="15">
      <c r="A29" s="26" t="s">
        <v>75</v>
      </c>
      <c r="B29" s="239">
        <v>9000000</v>
      </c>
      <c r="C29" s="95">
        <f>B29*(1+B24)^$B$11</f>
        <v>14045484.6426809</v>
      </c>
      <c r="D29" s="80" t="s">
        <v>223</v>
      </c>
      <c r="E29" s="80"/>
      <c r="F29" s="80"/>
      <c r="G29" s="80"/>
      <c r="H29" s="80"/>
      <c r="I29" s="80"/>
      <c r="J29" s="80"/>
      <c r="K29" s="80"/>
      <c r="L29" s="80"/>
    </row>
    <row r="30" spans="1:12" ht="15">
      <c r="A30" s="26" t="s">
        <v>76</v>
      </c>
      <c r="B30" s="239">
        <v>0</v>
      </c>
      <c r="C30" s="95">
        <f>B30</f>
        <v>0</v>
      </c>
      <c r="D30" s="80"/>
      <c r="E30" s="80"/>
      <c r="F30" s="80"/>
      <c r="G30" s="80"/>
      <c r="H30" s="80"/>
      <c r="I30" s="80"/>
      <c r="J30" s="80"/>
      <c r="K30" s="80"/>
      <c r="L30" s="80"/>
    </row>
    <row r="31" spans="1:12" ht="15">
      <c r="A31" s="100"/>
      <c r="C31" s="83"/>
      <c r="D31" s="80"/>
      <c r="E31" s="80"/>
      <c r="F31" s="80"/>
      <c r="G31" s="80"/>
      <c r="H31" s="80"/>
      <c r="I31" s="80"/>
      <c r="J31" s="80"/>
      <c r="K31" s="80"/>
      <c r="L31" s="80"/>
    </row>
    <row r="32" spans="1:12" ht="15">
      <c r="A32" s="26" t="s">
        <v>77</v>
      </c>
      <c r="B32" s="239">
        <v>30000</v>
      </c>
      <c r="C32" s="83" t="s">
        <v>204</v>
      </c>
      <c r="D32" s="80"/>
      <c r="E32" s="80"/>
      <c r="F32" s="80"/>
      <c r="G32" s="80"/>
      <c r="H32" s="80"/>
      <c r="I32" s="80"/>
      <c r="J32" s="80"/>
      <c r="K32" s="80"/>
      <c r="L32" s="80"/>
    </row>
    <row r="33" spans="1:12" ht="15">
      <c r="A33" s="26" t="s">
        <v>78</v>
      </c>
      <c r="B33" s="113">
        <v>0.05</v>
      </c>
      <c r="C33" s="102" t="s">
        <v>79</v>
      </c>
      <c r="E33" s="80"/>
      <c r="F33" s="80"/>
      <c r="G33" s="80"/>
      <c r="H33" s="80"/>
      <c r="I33" s="80"/>
      <c r="J33" s="80"/>
      <c r="K33" s="80"/>
      <c r="L33" s="80"/>
    </row>
    <row r="34" spans="1:12" ht="15">
      <c r="A34" s="26" t="s">
        <v>80</v>
      </c>
      <c r="B34" s="113">
        <v>0.085</v>
      </c>
      <c r="C34" s="95">
        <f>IF(B34=B33,B32*12*B11*(1+B34)^B11,B32*12*(1+B34)*((1+B34)^B11-(1+B33)^B11)/(B34-B33))</f>
        <v>3251710.0493158405</v>
      </c>
      <c r="D34" s="80" t="s">
        <v>222</v>
      </c>
      <c r="E34" s="80"/>
      <c r="F34" s="80"/>
      <c r="G34" s="80"/>
      <c r="H34" s="80"/>
      <c r="I34" s="80"/>
      <c r="J34" s="80"/>
      <c r="K34" s="80"/>
      <c r="L34" s="80"/>
    </row>
    <row r="35" spans="1:12" ht="15">
      <c r="A35" s="85"/>
      <c r="B35" s="82"/>
      <c r="C35" s="83"/>
      <c r="D35" s="193"/>
      <c r="E35" s="80"/>
      <c r="F35" s="80"/>
      <c r="G35" s="80"/>
      <c r="H35" s="80"/>
      <c r="I35" s="80"/>
      <c r="J35" s="80"/>
      <c r="K35" s="80"/>
      <c r="L35" s="80"/>
    </row>
    <row r="36" spans="1:12" ht="15">
      <c r="A36" s="92" t="s">
        <v>105</v>
      </c>
      <c r="B36" s="89">
        <f ca="1">B18-SUM(C27:C30)-C34</f>
        <v>49585224.81375278</v>
      </c>
      <c r="D36" s="80"/>
      <c r="E36" s="80"/>
      <c r="F36" s="80"/>
      <c r="G36" s="80"/>
      <c r="H36" s="80"/>
      <c r="I36" s="80"/>
      <c r="J36" s="80"/>
      <c r="K36" s="80"/>
      <c r="L36" s="80"/>
    </row>
    <row r="37" spans="1:12" ht="15">
      <c r="A37" s="125" t="s">
        <v>101</v>
      </c>
      <c r="B37" s="124">
        <f ca="1">B19-SUM(C27:C30)-C34</f>
        <v>12438869.697727062</v>
      </c>
      <c r="C37" s="83" t="s">
        <v>81</v>
      </c>
      <c r="D37" s="80"/>
      <c r="E37" s="80"/>
      <c r="F37" s="80"/>
      <c r="G37" s="80"/>
      <c r="H37" s="80"/>
      <c r="I37" s="80"/>
      <c r="J37" s="80"/>
      <c r="K37" s="80"/>
      <c r="L37" s="80"/>
    </row>
    <row r="38" spans="1:12" ht="15">
      <c r="A38" s="85" t="s">
        <v>82</v>
      </c>
      <c r="B38" s="124"/>
      <c r="C38" s="83"/>
      <c r="D38" s="80"/>
      <c r="E38" s="80"/>
      <c r="F38" s="80"/>
      <c r="G38" s="80"/>
      <c r="H38" s="80"/>
      <c r="I38" s="80"/>
      <c r="J38" s="80"/>
      <c r="K38" s="80"/>
      <c r="L38" s="80"/>
    </row>
    <row r="39" spans="1:12" ht="15">
      <c r="A39" s="85" t="s">
        <v>83</v>
      </c>
      <c r="B39" s="82"/>
      <c r="C39" s="83"/>
      <c r="D39" s="80"/>
      <c r="E39" s="80"/>
      <c r="F39" s="80"/>
      <c r="G39" s="80"/>
      <c r="H39" s="80"/>
      <c r="I39" s="80"/>
      <c r="J39" s="80"/>
      <c r="K39" s="80"/>
      <c r="L39" s="80"/>
    </row>
    <row r="40" spans="1:12" ht="15">
      <c r="A40" s="26" t="s">
        <v>84</v>
      </c>
      <c r="B40" s="104">
        <v>0.55</v>
      </c>
      <c r="C40" s="83" t="s">
        <v>85</v>
      </c>
      <c r="D40" s="80"/>
      <c r="E40" s="80"/>
      <c r="F40" s="80"/>
      <c r="G40" s="80"/>
      <c r="H40" s="80"/>
      <c r="I40" s="80"/>
      <c r="J40" s="80"/>
      <c r="K40" s="80"/>
      <c r="L40" s="80"/>
    </row>
    <row r="41" spans="1:12" ht="15">
      <c r="A41" s="26" t="s">
        <v>86</v>
      </c>
      <c r="B41" s="104">
        <v>0.4</v>
      </c>
      <c r="C41" s="83"/>
      <c r="D41" s="80"/>
      <c r="E41" s="80"/>
      <c r="F41" s="80"/>
      <c r="G41" s="80"/>
      <c r="H41" s="80"/>
      <c r="I41" s="80"/>
      <c r="J41" s="80"/>
      <c r="K41" s="80"/>
      <c r="L41" s="80"/>
    </row>
    <row r="42" spans="1:12" ht="15">
      <c r="A42" s="26" t="s">
        <v>87</v>
      </c>
      <c r="B42" s="104">
        <f>1-B40-B41</f>
        <v>0.04999999999999993</v>
      </c>
      <c r="C42" s="83"/>
      <c r="D42" s="80"/>
      <c r="E42" s="80"/>
      <c r="F42" s="80"/>
      <c r="G42" s="80"/>
      <c r="H42" s="80"/>
      <c r="I42" s="80"/>
      <c r="J42" s="80"/>
      <c r="K42" s="80"/>
      <c r="L42" s="80"/>
    </row>
    <row r="43" spans="1:12" ht="15">
      <c r="A43" s="85"/>
      <c r="B43" s="103"/>
      <c r="C43" s="83"/>
      <c r="D43" s="80"/>
      <c r="E43" s="80"/>
      <c r="F43" s="80"/>
      <c r="G43" s="80"/>
      <c r="H43" s="80"/>
      <c r="I43" s="80"/>
      <c r="J43" s="80"/>
      <c r="K43" s="80"/>
      <c r="L43" s="80"/>
    </row>
    <row r="44" spans="1:12" ht="15">
      <c r="A44" s="26" t="s">
        <v>88</v>
      </c>
      <c r="B44" s="86">
        <v>0</v>
      </c>
      <c r="C44" s="91" t="s">
        <v>89</v>
      </c>
      <c r="D44" s="80"/>
      <c r="E44" s="80"/>
      <c r="F44" s="80"/>
      <c r="G44" s="80"/>
      <c r="H44" s="80"/>
      <c r="I44" s="80"/>
      <c r="J44" s="80"/>
      <c r="K44" s="80"/>
      <c r="L44" s="80"/>
    </row>
    <row r="45" spans="1:12" ht="15">
      <c r="A45" s="26" t="s">
        <v>90</v>
      </c>
      <c r="B45" s="105">
        <f>((B22*B40)+(B23*B41)+(B24*B42))</f>
        <v>0.08285000000000001</v>
      </c>
      <c r="C45" s="91" t="s">
        <v>91</v>
      </c>
      <c r="D45" s="193"/>
      <c r="E45" s="80"/>
      <c r="F45" s="80"/>
      <c r="G45" s="80"/>
      <c r="H45" s="80"/>
      <c r="I45" s="80"/>
      <c r="J45" s="80"/>
      <c r="K45" s="80"/>
      <c r="L45" s="80"/>
    </row>
    <row r="46" spans="1:12" ht="15">
      <c r="A46" s="26" t="s">
        <v>104</v>
      </c>
      <c r="B46" s="95">
        <f ca="1">IF(B11&gt;0,IF(B36&lt;0,0,IF(B44=B45,B36/(12*B11*(1+B45)^B11),B36*(B45-B44)/(12*(1+B45)*((1+B45)^(B11)-(1+B44)^(B11))))),0)</f>
        <v>516447.19454404194</v>
      </c>
      <c r="C46" s="91"/>
      <c r="E46" s="80"/>
      <c r="F46" s="80"/>
      <c r="G46" s="80"/>
      <c r="H46" s="80"/>
      <c r="I46" s="80"/>
      <c r="J46" s="80"/>
      <c r="K46" s="80"/>
      <c r="L46" s="80"/>
    </row>
    <row r="47" spans="1:12" ht="15">
      <c r="A47" s="126" t="s">
        <v>102</v>
      </c>
      <c r="B47" s="124">
        <f ca="1">IF(B11&gt;0,IF(B37&lt;0,0,IF(B44=B45,B37/(12*B11*(1+B45)^B11),B37*(B45-B44)/(12*(1+B45)*((1+B45)^(B11)-(1+B44)^(B11))))),0)</f>
        <v>129555.11208871826</v>
      </c>
      <c r="C47" s="83"/>
      <c r="D47" s="193"/>
      <c r="E47" s="80"/>
      <c r="F47" s="80"/>
      <c r="G47" s="80"/>
      <c r="H47" s="80"/>
      <c r="I47" s="80"/>
      <c r="J47" s="80"/>
      <c r="K47" s="80"/>
      <c r="L47" s="80"/>
    </row>
    <row r="48" spans="1:12" ht="18.75">
      <c r="A48" s="243" t="s">
        <v>107</v>
      </c>
      <c r="B48" s="241">
        <f ca="1">IF(B46&lt;=0,0,IF(B47&lt;=0,"Infinite!",(B46-B47)/B46))</f>
        <v>0.7491416093312324</v>
      </c>
      <c r="C48" s="83"/>
      <c r="D48" s="80"/>
      <c r="E48" s="80"/>
      <c r="F48" s="80"/>
      <c r="G48" s="80"/>
      <c r="H48" s="80"/>
      <c r="I48" s="80"/>
      <c r="J48" s="80"/>
      <c r="K48" s="80"/>
      <c r="L48" s="80"/>
    </row>
    <row r="49" spans="1:12" ht="15">
      <c r="A49" s="85"/>
      <c r="B49" s="82"/>
      <c r="C49" s="83"/>
      <c r="D49" s="80"/>
      <c r="E49" s="80"/>
      <c r="F49" s="80"/>
      <c r="G49" s="80"/>
      <c r="H49" s="80"/>
      <c r="I49" s="80"/>
      <c r="J49" s="80"/>
      <c r="K49" s="80"/>
      <c r="L49" s="80"/>
    </row>
    <row r="50" spans="1:12" ht="15">
      <c r="A50" s="127" t="s">
        <v>207</v>
      </c>
      <c r="B50" s="93"/>
      <c r="C50" s="106" t="s">
        <v>92</v>
      </c>
      <c r="D50" s="80"/>
      <c r="E50" s="80"/>
      <c r="F50" s="80"/>
      <c r="G50" s="80"/>
      <c r="H50" s="80"/>
      <c r="I50" s="80"/>
      <c r="J50" s="80"/>
      <c r="K50" s="80"/>
      <c r="L50" s="80"/>
    </row>
    <row r="51" spans="1:12" ht="15">
      <c r="A51" s="92" t="s">
        <v>93</v>
      </c>
      <c r="B51" s="89">
        <f ca="1">B47*B40</f>
        <v>71255.31164879505</v>
      </c>
      <c r="C51" s="89">
        <f ca="1">IF(B22=B44,B51*12*B11*(1+B22)^B11,B51*12*(1+B22)*((1+B22)^B11-(1+B44)^B11)/(B22-B44))</f>
        <v>7257072.175459394</v>
      </c>
      <c r="D51" s="80"/>
      <c r="E51" s="80"/>
      <c r="F51" s="80"/>
      <c r="G51" s="80"/>
      <c r="H51" s="80"/>
      <c r="I51" s="80"/>
      <c r="J51" s="80"/>
      <c r="K51" s="80"/>
      <c r="L51" s="80"/>
    </row>
    <row r="52" spans="1:12" ht="15">
      <c r="A52" s="92" t="s">
        <v>94</v>
      </c>
      <c r="B52" s="89">
        <f ca="1">B47*B41</f>
        <v>51822.04483548731</v>
      </c>
      <c r="C52" s="89">
        <f ca="1">IF(B23=B44,B52*12*B11*(1+B23)^B11,B52*12*(1+B23)*((1+B23)^B11-(1+B44)^B11)/(B23-B44))</f>
        <v>4597965.434365828</v>
      </c>
      <c r="D52" s="80"/>
      <c r="E52" s="80"/>
      <c r="F52" s="80"/>
      <c r="G52" s="80"/>
      <c r="H52" s="80"/>
      <c r="I52" s="80"/>
      <c r="J52" s="80"/>
      <c r="K52" s="80"/>
      <c r="L52" s="80"/>
    </row>
    <row r="53" spans="1:12" ht="15">
      <c r="A53" s="92" t="s">
        <v>221</v>
      </c>
      <c r="B53" s="89">
        <f ca="1">B47*B42</f>
        <v>6477.755604435904</v>
      </c>
      <c r="C53" s="89">
        <f ca="1">IF(B24=B44,B53*12*B11*(1+B24)^B11,B53*12*(1+B24)*((1+B24)^B11-(1+B44)^B11)/(B24-B44))</f>
        <v>609524.4932581045</v>
      </c>
      <c r="D53" s="80"/>
      <c r="E53" s="80"/>
      <c r="F53" s="80"/>
      <c r="G53" s="80"/>
      <c r="H53" s="80"/>
      <c r="I53" s="80"/>
      <c r="J53" s="80"/>
      <c r="K53" s="80"/>
      <c r="L53" s="80"/>
    </row>
    <row r="54" spans="1:12" ht="15">
      <c r="A54" s="292" t="s">
        <v>49</v>
      </c>
      <c r="B54" s="293"/>
      <c r="C54" s="89">
        <f ca="1">SUM(C51:C53)</f>
        <v>12464562.103083326</v>
      </c>
      <c r="D54" s="80"/>
      <c r="E54" s="80"/>
      <c r="F54" s="80"/>
      <c r="G54" s="80"/>
      <c r="H54" s="80"/>
      <c r="I54" s="80"/>
      <c r="J54" s="80"/>
      <c r="K54" s="80"/>
      <c r="L54" s="80"/>
    </row>
    <row r="55" spans="1:12" ht="15.75" thickBot="1">
      <c r="A55" s="107" t="s">
        <v>103</v>
      </c>
      <c r="B55" s="108"/>
      <c r="C55" s="109"/>
      <c r="D55" s="80"/>
      <c r="E55" s="80"/>
      <c r="F55" s="80"/>
      <c r="G55" s="80"/>
      <c r="H55" s="80"/>
      <c r="I55" s="80"/>
      <c r="J55" s="80"/>
      <c r="K55" s="80"/>
      <c r="L55" s="80"/>
    </row>
    <row r="56" spans="1:12" ht="15">
      <c r="A56" s="80"/>
      <c r="B56" s="82"/>
      <c r="C56" s="128"/>
      <c r="D56" s="80"/>
      <c r="E56" s="80"/>
      <c r="F56" s="80"/>
      <c r="G56" s="80"/>
      <c r="H56" s="80"/>
      <c r="I56" s="80"/>
      <c r="J56" s="80"/>
      <c r="K56" s="80"/>
      <c r="L56" s="80"/>
    </row>
    <row r="57" spans="1:12" ht="15">
      <c r="A57" s="80"/>
      <c r="B57" s="82"/>
      <c r="C57" s="80"/>
      <c r="D57" s="193" t="s">
        <v>147</v>
      </c>
      <c r="E57" s="80"/>
      <c r="F57" s="80"/>
      <c r="G57" s="80"/>
      <c r="H57" s="80"/>
      <c r="I57" s="80"/>
      <c r="J57" s="80"/>
      <c r="K57" s="80"/>
      <c r="L57" s="80"/>
    </row>
    <row r="58" spans="1:12" ht="15">
      <c r="A58" s="110" t="s">
        <v>95</v>
      </c>
      <c r="B58" s="89">
        <f ca="1">IF(B45=B44,B46*12*B11*(1+B45)^B11,B46*12*(1+B45)*((1+B45)^B11-(1+B44)^B11)/(B45-B44))</f>
        <v>49585224.81375278</v>
      </c>
      <c r="C58" s="80" t="s">
        <v>108</v>
      </c>
      <c r="D58" s="80"/>
      <c r="E58" s="80"/>
      <c r="F58" s="80"/>
      <c r="G58" s="80"/>
      <c r="H58" s="80"/>
      <c r="I58" s="80"/>
      <c r="J58" s="80"/>
      <c r="K58" s="80"/>
      <c r="L58" s="80"/>
    </row>
    <row r="59" spans="1:12" ht="15">
      <c r="A59" s="80"/>
      <c r="B59" s="82"/>
      <c r="C59" s="80"/>
      <c r="D59" s="80"/>
      <c r="E59" s="80"/>
      <c r="F59" s="80"/>
      <c r="G59" s="80"/>
      <c r="H59" s="80"/>
      <c r="I59" s="80"/>
      <c r="J59" s="80"/>
      <c r="K59" s="80"/>
      <c r="L59" s="80"/>
    </row>
    <row r="60" spans="1:12" ht="15">
      <c r="A60" s="80"/>
      <c r="B60" s="82"/>
      <c r="C60" s="80"/>
      <c r="D60" s="80"/>
      <c r="E60" s="111"/>
      <c r="F60" s="80"/>
      <c r="G60" s="80"/>
      <c r="H60" s="80"/>
      <c r="I60" s="80"/>
      <c r="J60" s="80"/>
      <c r="K60" s="80"/>
      <c r="L60" s="80"/>
    </row>
    <row r="61" spans="1:12" ht="15">
      <c r="A61" s="80" t="s">
        <v>189</v>
      </c>
      <c r="D61" s="80"/>
      <c r="E61" s="80"/>
      <c r="F61" s="80"/>
      <c r="G61" s="80"/>
      <c r="H61" s="80"/>
      <c r="I61" s="80"/>
      <c r="J61" s="80"/>
      <c r="K61" s="80"/>
      <c r="L61" s="80"/>
    </row>
    <row r="62" spans="1:12" ht="15">
      <c r="A62" s="80" t="s">
        <v>208</v>
      </c>
      <c r="D62" s="80"/>
      <c r="E62" s="80"/>
      <c r="F62" s="80"/>
      <c r="G62" s="80"/>
      <c r="H62" s="80"/>
      <c r="I62" s="80"/>
      <c r="J62" s="80"/>
      <c r="K62" s="80"/>
      <c r="L62" s="80"/>
    </row>
    <row r="63" spans="4:12" ht="15">
      <c r="D63" s="80"/>
      <c r="E63" s="80"/>
      <c r="F63" s="80"/>
      <c r="G63" s="80"/>
      <c r="H63" s="80"/>
      <c r="I63" s="80"/>
      <c r="J63" s="80"/>
      <c r="K63" s="80"/>
      <c r="L63" s="80"/>
    </row>
    <row r="64" spans="4:12" ht="15">
      <c r="D64" s="80"/>
      <c r="E64" s="80"/>
      <c r="F64" s="80"/>
      <c r="G64" s="80"/>
      <c r="H64" s="80"/>
      <c r="I64" s="80"/>
      <c r="J64" s="80"/>
      <c r="K64" s="80"/>
      <c r="L64" s="80"/>
    </row>
    <row r="65" spans="4:12" ht="15">
      <c r="D65" s="80"/>
      <c r="E65" s="80"/>
      <c r="F65" s="80"/>
      <c r="G65" s="80"/>
      <c r="H65" s="80"/>
      <c r="I65" s="80"/>
      <c r="J65" s="80"/>
      <c r="K65" s="80"/>
      <c r="L65" s="80"/>
    </row>
    <row r="66" spans="1:12" ht="15">
      <c r="A66" s="80"/>
      <c r="B66" s="212"/>
      <c r="C66" s="80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5">
      <c r="A67" s="80"/>
      <c r="B67" s="82"/>
      <c r="C67" s="80"/>
      <c r="D67" s="80"/>
      <c r="E67" s="80"/>
      <c r="F67" s="80"/>
      <c r="G67" s="80"/>
      <c r="H67" s="80"/>
      <c r="I67" s="80"/>
      <c r="J67" s="80"/>
      <c r="K67" s="80"/>
      <c r="L67" s="80"/>
    </row>
    <row r="68" spans="1:12" ht="15">
      <c r="A68" s="80"/>
      <c r="B68" s="82"/>
      <c r="C68" s="213"/>
      <c r="D68" s="80"/>
      <c r="E68" s="80"/>
      <c r="F68" s="80"/>
      <c r="G68" s="80"/>
      <c r="H68" s="80"/>
      <c r="I68" s="80"/>
      <c r="J68" s="80"/>
      <c r="K68" s="80"/>
      <c r="L68" s="80"/>
    </row>
    <row r="69" spans="2:12" ht="15">
      <c r="B69" s="82"/>
      <c r="C69" s="213"/>
      <c r="D69" s="80"/>
      <c r="E69" s="80"/>
      <c r="F69" s="80"/>
      <c r="G69" s="80"/>
      <c r="H69" s="80"/>
      <c r="I69" s="80"/>
      <c r="J69" s="80"/>
      <c r="K69" s="80"/>
      <c r="L69" s="80"/>
    </row>
    <row r="70" spans="2:12" ht="15">
      <c r="B70" s="82"/>
      <c r="C70" s="213"/>
      <c r="D70" s="80"/>
      <c r="E70" s="80"/>
      <c r="F70" s="80"/>
      <c r="G70" s="80"/>
      <c r="H70" s="80"/>
      <c r="I70" s="80"/>
      <c r="J70" s="80"/>
      <c r="K70" s="80"/>
      <c r="L70" s="80"/>
    </row>
    <row r="71" spans="1:12" ht="15">
      <c r="A71" s="80"/>
      <c r="B71" s="82"/>
      <c r="C71" s="80"/>
      <c r="D71" s="80"/>
      <c r="E71" s="80"/>
      <c r="F71" s="80"/>
      <c r="G71" s="80"/>
      <c r="H71" s="80"/>
      <c r="I71" s="80"/>
      <c r="J71" s="80"/>
      <c r="K71" s="80"/>
      <c r="L71" s="80"/>
    </row>
    <row r="72" spans="1:12" ht="15">
      <c r="A72" s="80"/>
      <c r="B72" s="82"/>
      <c r="C72" s="80"/>
      <c r="D72" s="80"/>
      <c r="E72" s="80"/>
      <c r="F72" s="80"/>
      <c r="G72" s="80"/>
      <c r="H72" s="80"/>
      <c r="I72" s="80"/>
      <c r="J72" s="80"/>
      <c r="K72" s="80"/>
      <c r="L72" s="80"/>
    </row>
    <row r="73" spans="1:12" ht="15">
      <c r="A73" s="80"/>
      <c r="B73" s="82"/>
      <c r="C73" s="80"/>
      <c r="D73" s="80"/>
      <c r="E73" s="80"/>
      <c r="F73" s="80"/>
      <c r="G73" s="80"/>
      <c r="H73" s="80"/>
      <c r="I73" s="80"/>
      <c r="J73" s="80"/>
      <c r="K73" s="80"/>
      <c r="L73" s="80"/>
    </row>
    <row r="74" spans="1:12" ht="15">
      <c r="A74" s="80"/>
      <c r="B74" s="82"/>
      <c r="C74" s="80"/>
      <c r="D74" s="80"/>
      <c r="E74" s="80"/>
      <c r="F74" s="80"/>
      <c r="G74" s="80"/>
      <c r="H74" s="80"/>
      <c r="I74" s="80"/>
      <c r="J74" s="80"/>
      <c r="K74" s="80"/>
      <c r="L74" s="80"/>
    </row>
    <row r="75" spans="1:12" ht="15">
      <c r="A75" s="80"/>
      <c r="B75" s="82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5">
      <c r="A76" s="80"/>
      <c r="B76" s="82"/>
      <c r="C76" s="80"/>
      <c r="D76" s="80"/>
      <c r="E76" s="80"/>
      <c r="F76" s="80"/>
      <c r="G76" s="80"/>
      <c r="H76" s="80"/>
      <c r="I76" s="80"/>
      <c r="J76" s="80"/>
      <c r="K76" s="80"/>
      <c r="L76" s="80"/>
    </row>
    <row r="77" spans="1:12" ht="15">
      <c r="A77" s="80"/>
      <c r="B77" s="82"/>
      <c r="C77" s="80"/>
      <c r="D77" s="80"/>
      <c r="E77" s="80"/>
      <c r="F77" s="80"/>
      <c r="G77" s="80"/>
      <c r="H77" s="80"/>
      <c r="I77" s="80"/>
      <c r="J77" s="80"/>
      <c r="K77" s="80"/>
      <c r="L77" s="80"/>
    </row>
    <row r="78" spans="1:12" ht="15">
      <c r="A78" s="80"/>
      <c r="B78" s="82"/>
      <c r="C78" s="80"/>
      <c r="D78" s="80"/>
      <c r="E78" s="80"/>
      <c r="F78" s="80"/>
      <c r="G78" s="80"/>
      <c r="H78" s="80"/>
      <c r="I78" s="80"/>
      <c r="J78" s="80"/>
      <c r="K78" s="80"/>
      <c r="L78" s="80"/>
    </row>
    <row r="79" spans="1:12" ht="15">
      <c r="A79" s="80"/>
      <c r="B79" s="82"/>
      <c r="C79" s="80"/>
      <c r="D79" s="80"/>
      <c r="E79" s="80"/>
      <c r="F79" s="80"/>
      <c r="G79" s="80"/>
      <c r="H79" s="80"/>
      <c r="I79" s="80"/>
      <c r="J79" s="80"/>
      <c r="K79" s="80"/>
      <c r="L79" s="80"/>
    </row>
    <row r="80" spans="1:12" ht="15">
      <c r="A80" s="80"/>
      <c r="B80" s="82"/>
      <c r="C80" s="80"/>
      <c r="D80" s="80"/>
      <c r="E80" s="80"/>
      <c r="F80" s="80"/>
      <c r="G80" s="80"/>
      <c r="H80" s="80"/>
      <c r="I80" s="80"/>
      <c r="J80" s="80"/>
      <c r="K80" s="80"/>
      <c r="L80" s="80"/>
    </row>
    <row r="81" spans="1:12" ht="15">
      <c r="A81" s="80"/>
      <c r="B81" s="82"/>
      <c r="C81" s="80"/>
      <c r="D81" s="80"/>
      <c r="E81" s="80"/>
      <c r="F81" s="80"/>
      <c r="G81" s="80"/>
      <c r="H81" s="80"/>
      <c r="I81" s="80"/>
      <c r="J81" s="80"/>
      <c r="K81" s="80"/>
      <c r="L81" s="80"/>
    </row>
    <row r="82" spans="1:12" ht="15">
      <c r="A82" s="80"/>
      <c r="B82" s="82"/>
      <c r="C82" s="80"/>
      <c r="D82" s="80"/>
      <c r="E82" s="80"/>
      <c r="F82" s="80"/>
      <c r="G82" s="80"/>
      <c r="H82" s="80"/>
      <c r="I82" s="80"/>
      <c r="J82" s="80"/>
      <c r="K82" s="80"/>
      <c r="L82" s="80"/>
    </row>
    <row r="83" spans="1:12" ht="15">
      <c r="A83" s="80"/>
      <c r="B83" s="82"/>
      <c r="C83" s="80"/>
      <c r="D83" s="80"/>
      <c r="E83" s="80"/>
      <c r="F83" s="80"/>
      <c r="G83" s="80"/>
      <c r="H83" s="80"/>
      <c r="I83" s="80"/>
      <c r="J83" s="80"/>
      <c r="K83" s="80"/>
      <c r="L83" s="80"/>
    </row>
    <row r="84" spans="1:12" ht="15">
      <c r="A84" s="80"/>
      <c r="B84" s="82"/>
      <c r="C84" s="80"/>
      <c r="D84" s="80"/>
      <c r="E84" s="80"/>
      <c r="F84" s="80"/>
      <c r="G84" s="80"/>
      <c r="H84" s="80"/>
      <c r="I84" s="80"/>
      <c r="J84" s="80"/>
      <c r="K84" s="80"/>
      <c r="L84" s="80"/>
    </row>
    <row r="85" spans="4:12" ht="15">
      <c r="D85" s="80"/>
      <c r="E85" s="80"/>
      <c r="F85" s="80"/>
      <c r="G85" s="80"/>
      <c r="H85" s="80"/>
      <c r="I85" s="80"/>
      <c r="J85" s="80"/>
      <c r="K85" s="80"/>
      <c r="L85" s="80"/>
    </row>
    <row r="86" spans="4:12" ht="15">
      <c r="D86" s="80"/>
      <c r="E86" s="80"/>
      <c r="F86" s="80"/>
      <c r="G86" s="80"/>
      <c r="H86" s="80"/>
      <c r="I86" s="80"/>
      <c r="J86" s="80"/>
      <c r="K86" s="80"/>
      <c r="L86" s="80"/>
    </row>
    <row r="87" spans="4:12" ht="15">
      <c r="D87" s="80"/>
      <c r="E87" s="80"/>
      <c r="F87" s="80"/>
      <c r="G87" s="80"/>
      <c r="H87" s="80"/>
      <c r="I87" s="80"/>
      <c r="J87" s="80"/>
      <c r="K87" s="80"/>
      <c r="L87" s="80"/>
    </row>
    <row r="88" spans="4:12" ht="15">
      <c r="D88" s="80"/>
      <c r="E88" s="80"/>
      <c r="F88" s="80"/>
      <c r="G88" s="80"/>
      <c r="H88" s="80"/>
      <c r="I88" s="80"/>
      <c r="J88" s="80"/>
      <c r="K88" s="80"/>
      <c r="L88" s="80"/>
    </row>
    <row r="89" spans="4:12" ht="15">
      <c r="D89" s="80"/>
      <c r="E89" s="80"/>
      <c r="F89" s="80"/>
      <c r="G89" s="80"/>
      <c r="H89" s="80"/>
      <c r="I89" s="80"/>
      <c r="J89" s="80"/>
      <c r="K89" s="80"/>
      <c r="L89" s="80"/>
    </row>
    <row r="90" spans="4:12" ht="15">
      <c r="D90" s="80"/>
      <c r="E90" s="80"/>
      <c r="F90" s="80"/>
      <c r="G90" s="80"/>
      <c r="H90" s="80"/>
      <c r="I90" s="80"/>
      <c r="J90" s="80"/>
      <c r="K90" s="80"/>
      <c r="L90" s="80"/>
    </row>
    <row r="91" spans="4:12" ht="15">
      <c r="D91" s="80"/>
      <c r="E91" s="80"/>
      <c r="F91" s="80"/>
      <c r="G91" s="80"/>
      <c r="H91" s="80"/>
      <c r="I91" s="80"/>
      <c r="J91" s="80"/>
      <c r="K91" s="80"/>
      <c r="L91" s="80"/>
    </row>
    <row r="92" spans="4:12" ht="15">
      <c r="D92" s="80"/>
      <c r="E92" s="80"/>
      <c r="F92" s="80"/>
      <c r="G92" s="80"/>
      <c r="H92" s="80"/>
      <c r="I92" s="80"/>
      <c r="J92" s="80"/>
      <c r="K92" s="80"/>
      <c r="L92" s="80"/>
    </row>
    <row r="93" spans="4:12" ht="15">
      <c r="D93" s="80"/>
      <c r="E93" s="80"/>
      <c r="F93" s="80"/>
      <c r="G93" s="80"/>
      <c r="H93" s="80"/>
      <c r="I93" s="80"/>
      <c r="J93" s="80"/>
      <c r="K93" s="80"/>
      <c r="L93" s="80"/>
    </row>
    <row r="94" spans="4:12" ht="15">
      <c r="D94" s="80"/>
      <c r="E94" s="80"/>
      <c r="F94" s="80"/>
      <c r="G94" s="80"/>
      <c r="H94" s="80"/>
      <c r="I94" s="80"/>
      <c r="J94" s="80"/>
      <c r="K94" s="80"/>
      <c r="L94" s="80"/>
    </row>
    <row r="95" spans="4:12" ht="15">
      <c r="D95" s="80"/>
      <c r="E95" s="80"/>
      <c r="F95" s="80"/>
      <c r="G95" s="80"/>
      <c r="H95" s="80"/>
      <c r="I95" s="80"/>
      <c r="J95" s="80"/>
      <c r="K95" s="80"/>
      <c r="L95" s="80"/>
    </row>
    <row r="96" spans="4:12" ht="15">
      <c r="D96" s="80"/>
      <c r="E96" s="80"/>
      <c r="F96" s="80"/>
      <c r="G96" s="80"/>
      <c r="H96" s="80"/>
      <c r="I96" s="80"/>
      <c r="J96" s="80"/>
      <c r="K96" s="80"/>
      <c r="L96" s="80"/>
    </row>
    <row r="97" spans="4:12" ht="15">
      <c r="D97" s="80"/>
      <c r="E97" s="80"/>
      <c r="F97" s="80"/>
      <c r="G97" s="80"/>
      <c r="H97" s="80"/>
      <c r="I97" s="80"/>
      <c r="J97" s="80"/>
      <c r="K97" s="80"/>
      <c r="L97" s="80"/>
    </row>
    <row r="98" spans="4:12" ht="15">
      <c r="D98" s="80"/>
      <c r="E98" s="80"/>
      <c r="F98" s="80"/>
      <c r="G98" s="80"/>
      <c r="H98" s="80"/>
      <c r="I98" s="80"/>
      <c r="J98" s="80"/>
      <c r="K98" s="80"/>
      <c r="L98" s="80"/>
    </row>
    <row r="99" spans="4:12" ht="15">
      <c r="D99" s="80"/>
      <c r="E99" s="80"/>
      <c r="F99" s="80"/>
      <c r="G99" s="80"/>
      <c r="H99" s="80"/>
      <c r="I99" s="80"/>
      <c r="J99" s="80"/>
      <c r="K99" s="80"/>
      <c r="L99" s="80"/>
    </row>
    <row r="100" spans="4:12" ht="15">
      <c r="D100" s="80"/>
      <c r="E100" s="80"/>
      <c r="F100" s="80"/>
      <c r="G100" s="80"/>
      <c r="H100" s="80"/>
      <c r="I100" s="80"/>
      <c r="J100" s="80"/>
      <c r="K100" s="80"/>
      <c r="L100" s="80"/>
    </row>
    <row r="101" spans="4:12" ht="15">
      <c r="D101" s="80"/>
      <c r="E101" s="80"/>
      <c r="F101" s="80"/>
      <c r="G101" s="80"/>
      <c r="H101" s="80"/>
      <c r="I101" s="80"/>
      <c r="J101" s="80"/>
      <c r="K101" s="80"/>
      <c r="L101" s="80"/>
    </row>
    <row r="102" spans="4:12" ht="15">
      <c r="D102" s="80"/>
      <c r="E102" s="80"/>
      <c r="F102" s="80"/>
      <c r="G102" s="80"/>
      <c r="H102" s="80"/>
      <c r="I102" s="80"/>
      <c r="J102" s="80"/>
      <c r="K102" s="80"/>
      <c r="L102" s="80"/>
    </row>
    <row r="103" spans="4:12" ht="15">
      <c r="D103" s="80"/>
      <c r="E103" s="80"/>
      <c r="F103" s="80"/>
      <c r="G103" s="80"/>
      <c r="H103" s="80"/>
      <c r="I103" s="80"/>
      <c r="J103" s="80"/>
      <c r="K103" s="80"/>
      <c r="L103" s="80"/>
    </row>
    <row r="104" spans="4:12" ht="15">
      <c r="D104" s="80"/>
      <c r="E104" s="80"/>
      <c r="F104" s="80"/>
      <c r="G104" s="80"/>
      <c r="H104" s="80"/>
      <c r="I104" s="80"/>
      <c r="J104" s="80"/>
      <c r="K104" s="80"/>
      <c r="L104" s="80"/>
    </row>
    <row r="105" spans="4:12" ht="15">
      <c r="D105" s="80"/>
      <c r="E105" s="80"/>
      <c r="F105" s="80"/>
      <c r="G105" s="80"/>
      <c r="H105" s="80"/>
      <c r="I105" s="80"/>
      <c r="J105" s="80"/>
      <c r="K105" s="80"/>
      <c r="L105" s="80"/>
    </row>
    <row r="106" spans="4:12" ht="15">
      <c r="D106" s="80"/>
      <c r="E106" s="80"/>
      <c r="F106" s="80"/>
      <c r="G106" s="80"/>
      <c r="H106" s="80"/>
      <c r="I106" s="80"/>
      <c r="J106" s="80"/>
      <c r="K106" s="80"/>
      <c r="L106" s="80"/>
    </row>
    <row r="107" spans="4:12" ht="15">
      <c r="D107" s="80"/>
      <c r="E107" s="80"/>
      <c r="F107" s="80"/>
      <c r="G107" s="80"/>
      <c r="H107" s="80"/>
      <c r="I107" s="80"/>
      <c r="J107" s="80"/>
      <c r="K107" s="80"/>
      <c r="L107" s="80"/>
    </row>
    <row r="108" spans="4:12" ht="15">
      <c r="D108" s="80"/>
      <c r="E108" s="80"/>
      <c r="F108" s="80"/>
      <c r="G108" s="80"/>
      <c r="H108" s="80"/>
      <c r="I108" s="80"/>
      <c r="J108" s="80"/>
      <c r="K108" s="80"/>
      <c r="L108" s="80"/>
    </row>
    <row r="109" spans="4:12" ht="15"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4:12" ht="15">
      <c r="D110" s="80"/>
      <c r="E110" s="80"/>
      <c r="F110" s="80"/>
      <c r="G110" s="80"/>
      <c r="H110" s="80"/>
      <c r="I110" s="80"/>
      <c r="J110" s="80"/>
      <c r="K110" s="80"/>
      <c r="L110" s="80"/>
    </row>
    <row r="111" spans="4:12" ht="15">
      <c r="D111" s="80"/>
      <c r="E111" s="80"/>
      <c r="F111" s="80"/>
      <c r="G111" s="80"/>
      <c r="H111" s="80"/>
      <c r="I111" s="80"/>
      <c r="J111" s="80"/>
      <c r="K111" s="80"/>
      <c r="L111" s="80"/>
    </row>
    <row r="112" spans="4:12" ht="15">
      <c r="D112" s="80"/>
      <c r="E112" s="80"/>
      <c r="F112" s="80"/>
      <c r="G112" s="80"/>
      <c r="H112" s="80"/>
      <c r="I112" s="80"/>
      <c r="J112" s="80"/>
      <c r="K112" s="80"/>
      <c r="L112" s="80"/>
    </row>
    <row r="113" spans="4:12" ht="15">
      <c r="D113" s="80"/>
      <c r="E113" s="80"/>
      <c r="F113" s="80"/>
      <c r="G113" s="80"/>
      <c r="H113" s="80"/>
      <c r="I113" s="80"/>
      <c r="J113" s="80"/>
      <c r="K113" s="80"/>
      <c r="L113" s="80"/>
    </row>
    <row r="114" spans="4:12" ht="15">
      <c r="D114" s="80"/>
      <c r="E114" s="80"/>
      <c r="F114" s="80"/>
      <c r="G114" s="80"/>
      <c r="H114" s="80"/>
      <c r="I114" s="80"/>
      <c r="J114" s="80"/>
      <c r="K114" s="80"/>
      <c r="L114" s="80"/>
    </row>
    <row r="115" spans="4:12" ht="15">
      <c r="D115" s="80"/>
      <c r="E115" s="80"/>
      <c r="F115" s="80"/>
      <c r="G115" s="80"/>
      <c r="H115" s="80"/>
      <c r="I115" s="80"/>
      <c r="J115" s="80"/>
      <c r="K115" s="80"/>
      <c r="L115" s="80"/>
    </row>
    <row r="116" spans="4:12" ht="15">
      <c r="D116" s="80"/>
      <c r="E116" s="80"/>
      <c r="F116" s="80"/>
      <c r="G116" s="80"/>
      <c r="H116" s="80"/>
      <c r="I116" s="80"/>
      <c r="J116" s="80"/>
      <c r="K116" s="80"/>
      <c r="L116" s="80"/>
    </row>
    <row r="117" spans="4:12" ht="15">
      <c r="D117" s="80"/>
      <c r="E117" s="80"/>
      <c r="F117" s="80"/>
      <c r="G117" s="80"/>
      <c r="H117" s="80"/>
      <c r="I117" s="80"/>
      <c r="J117" s="80"/>
      <c r="K117" s="80"/>
      <c r="L117" s="80"/>
    </row>
    <row r="118" spans="4:12" ht="15"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4:12" ht="15"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4:12" ht="15">
      <c r="D120" s="80"/>
      <c r="E120" s="80"/>
      <c r="F120" s="80"/>
      <c r="G120" s="80"/>
      <c r="H120" s="80"/>
      <c r="I120" s="80"/>
      <c r="J120" s="80"/>
      <c r="K120" s="80"/>
      <c r="L120" s="80"/>
    </row>
  </sheetData>
  <mergeCells count="3">
    <mergeCell ref="A1:C1"/>
    <mergeCell ref="A54:B54"/>
    <mergeCell ref="D8:D1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X83"/>
  <sheetViews>
    <sheetView tabSelected="1" workbookViewId="0" topLeftCell="A26">
      <selection activeCell="D68" sqref="D68"/>
    </sheetView>
  </sheetViews>
  <sheetFormatPr defaultColWidth="9.140625" defaultRowHeight="15"/>
  <cols>
    <col min="1" max="1" width="29.7109375" style="142" customWidth="1"/>
    <col min="2" max="2" width="15.421875" style="142" customWidth="1"/>
    <col min="3" max="3" width="9.140625" style="142" customWidth="1"/>
    <col min="4" max="4" width="9.8515625" style="142" customWidth="1"/>
    <col min="5" max="5" width="9.28125" style="142" customWidth="1"/>
    <col min="6" max="6" width="1.1484375" style="142" customWidth="1"/>
    <col min="7" max="7" width="9.140625" style="142" customWidth="1"/>
    <col min="8" max="8" width="9.57421875" style="142" customWidth="1"/>
    <col min="9" max="9" width="1.421875" style="142" customWidth="1"/>
    <col min="10" max="10" width="13.7109375" style="142" customWidth="1"/>
    <col min="11" max="11" width="1.421875" style="142" customWidth="1"/>
    <col min="12" max="12" width="17.421875" style="142" customWidth="1"/>
    <col min="13" max="13" width="11.00390625" style="142" customWidth="1"/>
    <col min="14" max="14" width="12.57421875" style="142" customWidth="1"/>
    <col min="15" max="15" width="10.8515625" style="142" customWidth="1"/>
    <col min="16" max="16" width="16.140625" style="142" customWidth="1"/>
    <col min="17" max="17" width="13.8515625" style="142" customWidth="1"/>
    <col min="18" max="18" width="9.28125" style="142" customWidth="1"/>
    <col min="19" max="19" width="10.57421875" style="142" customWidth="1"/>
    <col min="20" max="20" width="12.421875" style="142" customWidth="1"/>
    <col min="21" max="256" width="9.140625" style="142" customWidth="1"/>
    <col min="257" max="257" width="29.7109375" style="142" customWidth="1"/>
    <col min="258" max="260" width="9.140625" style="142" customWidth="1"/>
    <col min="261" max="261" width="9.28125" style="142" customWidth="1"/>
    <col min="262" max="262" width="1.1484375" style="142" customWidth="1"/>
    <col min="263" max="263" width="9.140625" style="142" customWidth="1"/>
    <col min="264" max="264" width="9.57421875" style="142" customWidth="1"/>
    <col min="265" max="265" width="1.421875" style="142" customWidth="1"/>
    <col min="266" max="266" width="13.7109375" style="142" customWidth="1"/>
    <col min="267" max="267" width="1.421875" style="142" customWidth="1"/>
    <col min="268" max="268" width="17.421875" style="142" customWidth="1"/>
    <col min="269" max="269" width="8.7109375" style="142" bestFit="1" customWidth="1"/>
    <col min="270" max="270" width="4.28125" style="142" customWidth="1"/>
    <col min="271" max="271" width="3.57421875" style="142" customWidth="1"/>
    <col min="272" max="272" width="5.57421875" style="142" bestFit="1" customWidth="1"/>
    <col min="273" max="273" width="19.7109375" style="142" bestFit="1" customWidth="1"/>
    <col min="274" max="274" width="7.28125" style="142" bestFit="1" customWidth="1"/>
    <col min="275" max="275" width="5.7109375" style="142" customWidth="1"/>
    <col min="276" max="276" width="5.421875" style="142" customWidth="1"/>
    <col min="277" max="512" width="9.140625" style="142" customWidth="1"/>
    <col min="513" max="513" width="29.7109375" style="142" customWidth="1"/>
    <col min="514" max="516" width="9.140625" style="142" customWidth="1"/>
    <col min="517" max="517" width="9.28125" style="142" customWidth="1"/>
    <col min="518" max="518" width="1.1484375" style="142" customWidth="1"/>
    <col min="519" max="519" width="9.140625" style="142" customWidth="1"/>
    <col min="520" max="520" width="9.57421875" style="142" customWidth="1"/>
    <col min="521" max="521" width="1.421875" style="142" customWidth="1"/>
    <col min="522" max="522" width="13.7109375" style="142" customWidth="1"/>
    <col min="523" max="523" width="1.421875" style="142" customWidth="1"/>
    <col min="524" max="524" width="17.421875" style="142" customWidth="1"/>
    <col min="525" max="525" width="8.7109375" style="142" bestFit="1" customWidth="1"/>
    <col min="526" max="526" width="4.28125" style="142" customWidth="1"/>
    <col min="527" max="527" width="3.57421875" style="142" customWidth="1"/>
    <col min="528" max="528" width="5.57421875" style="142" bestFit="1" customWidth="1"/>
    <col min="529" max="529" width="19.7109375" style="142" bestFit="1" customWidth="1"/>
    <col min="530" max="530" width="7.28125" style="142" bestFit="1" customWidth="1"/>
    <col min="531" max="531" width="5.7109375" style="142" customWidth="1"/>
    <col min="532" max="532" width="5.421875" style="142" customWidth="1"/>
    <col min="533" max="768" width="9.140625" style="142" customWidth="1"/>
    <col min="769" max="769" width="29.7109375" style="142" customWidth="1"/>
    <col min="770" max="772" width="9.140625" style="142" customWidth="1"/>
    <col min="773" max="773" width="9.28125" style="142" customWidth="1"/>
    <col min="774" max="774" width="1.1484375" style="142" customWidth="1"/>
    <col min="775" max="775" width="9.140625" style="142" customWidth="1"/>
    <col min="776" max="776" width="9.57421875" style="142" customWidth="1"/>
    <col min="777" max="777" width="1.421875" style="142" customWidth="1"/>
    <col min="778" max="778" width="13.7109375" style="142" customWidth="1"/>
    <col min="779" max="779" width="1.421875" style="142" customWidth="1"/>
    <col min="780" max="780" width="17.421875" style="142" customWidth="1"/>
    <col min="781" max="781" width="8.7109375" style="142" bestFit="1" customWidth="1"/>
    <col min="782" max="782" width="4.28125" style="142" customWidth="1"/>
    <col min="783" max="783" width="3.57421875" style="142" customWidth="1"/>
    <col min="784" max="784" width="5.57421875" style="142" bestFit="1" customWidth="1"/>
    <col min="785" max="785" width="19.7109375" style="142" bestFit="1" customWidth="1"/>
    <col min="786" max="786" width="7.28125" style="142" bestFit="1" customWidth="1"/>
    <col min="787" max="787" width="5.7109375" style="142" customWidth="1"/>
    <col min="788" max="788" width="5.421875" style="142" customWidth="1"/>
    <col min="789" max="1024" width="9.140625" style="142" customWidth="1"/>
    <col min="1025" max="1025" width="29.7109375" style="142" customWidth="1"/>
    <col min="1026" max="1028" width="9.140625" style="142" customWidth="1"/>
    <col min="1029" max="1029" width="9.28125" style="142" customWidth="1"/>
    <col min="1030" max="1030" width="1.1484375" style="142" customWidth="1"/>
    <col min="1031" max="1031" width="9.140625" style="142" customWidth="1"/>
    <col min="1032" max="1032" width="9.57421875" style="142" customWidth="1"/>
    <col min="1033" max="1033" width="1.421875" style="142" customWidth="1"/>
    <col min="1034" max="1034" width="13.7109375" style="142" customWidth="1"/>
    <col min="1035" max="1035" width="1.421875" style="142" customWidth="1"/>
    <col min="1036" max="1036" width="17.421875" style="142" customWidth="1"/>
    <col min="1037" max="1037" width="8.7109375" style="142" bestFit="1" customWidth="1"/>
    <col min="1038" max="1038" width="4.28125" style="142" customWidth="1"/>
    <col min="1039" max="1039" width="3.57421875" style="142" customWidth="1"/>
    <col min="1040" max="1040" width="5.57421875" style="142" bestFit="1" customWidth="1"/>
    <col min="1041" max="1041" width="19.7109375" style="142" bestFit="1" customWidth="1"/>
    <col min="1042" max="1042" width="7.28125" style="142" bestFit="1" customWidth="1"/>
    <col min="1043" max="1043" width="5.7109375" style="142" customWidth="1"/>
    <col min="1044" max="1044" width="5.421875" style="142" customWidth="1"/>
    <col min="1045" max="1280" width="9.140625" style="142" customWidth="1"/>
    <col min="1281" max="1281" width="29.7109375" style="142" customWidth="1"/>
    <col min="1282" max="1284" width="9.140625" style="142" customWidth="1"/>
    <col min="1285" max="1285" width="9.28125" style="142" customWidth="1"/>
    <col min="1286" max="1286" width="1.1484375" style="142" customWidth="1"/>
    <col min="1287" max="1287" width="9.140625" style="142" customWidth="1"/>
    <col min="1288" max="1288" width="9.57421875" style="142" customWidth="1"/>
    <col min="1289" max="1289" width="1.421875" style="142" customWidth="1"/>
    <col min="1290" max="1290" width="13.7109375" style="142" customWidth="1"/>
    <col min="1291" max="1291" width="1.421875" style="142" customWidth="1"/>
    <col min="1292" max="1292" width="17.421875" style="142" customWidth="1"/>
    <col min="1293" max="1293" width="8.7109375" style="142" bestFit="1" customWidth="1"/>
    <col min="1294" max="1294" width="4.28125" style="142" customWidth="1"/>
    <col min="1295" max="1295" width="3.57421875" style="142" customWidth="1"/>
    <col min="1296" max="1296" width="5.57421875" style="142" bestFit="1" customWidth="1"/>
    <col min="1297" max="1297" width="19.7109375" style="142" bestFit="1" customWidth="1"/>
    <col min="1298" max="1298" width="7.28125" style="142" bestFit="1" customWidth="1"/>
    <col min="1299" max="1299" width="5.7109375" style="142" customWidth="1"/>
    <col min="1300" max="1300" width="5.421875" style="142" customWidth="1"/>
    <col min="1301" max="1536" width="9.140625" style="142" customWidth="1"/>
    <col min="1537" max="1537" width="29.7109375" style="142" customWidth="1"/>
    <col min="1538" max="1540" width="9.140625" style="142" customWidth="1"/>
    <col min="1541" max="1541" width="9.28125" style="142" customWidth="1"/>
    <col min="1542" max="1542" width="1.1484375" style="142" customWidth="1"/>
    <col min="1543" max="1543" width="9.140625" style="142" customWidth="1"/>
    <col min="1544" max="1544" width="9.57421875" style="142" customWidth="1"/>
    <col min="1545" max="1545" width="1.421875" style="142" customWidth="1"/>
    <col min="1546" max="1546" width="13.7109375" style="142" customWidth="1"/>
    <col min="1547" max="1547" width="1.421875" style="142" customWidth="1"/>
    <col min="1548" max="1548" width="17.421875" style="142" customWidth="1"/>
    <col min="1549" max="1549" width="8.7109375" style="142" bestFit="1" customWidth="1"/>
    <col min="1550" max="1550" width="4.28125" style="142" customWidth="1"/>
    <col min="1551" max="1551" width="3.57421875" style="142" customWidth="1"/>
    <col min="1552" max="1552" width="5.57421875" style="142" bestFit="1" customWidth="1"/>
    <col min="1553" max="1553" width="19.7109375" style="142" bestFit="1" customWidth="1"/>
    <col min="1554" max="1554" width="7.28125" style="142" bestFit="1" customWidth="1"/>
    <col min="1555" max="1555" width="5.7109375" style="142" customWidth="1"/>
    <col min="1556" max="1556" width="5.421875" style="142" customWidth="1"/>
    <col min="1557" max="1792" width="9.140625" style="142" customWidth="1"/>
    <col min="1793" max="1793" width="29.7109375" style="142" customWidth="1"/>
    <col min="1794" max="1796" width="9.140625" style="142" customWidth="1"/>
    <col min="1797" max="1797" width="9.28125" style="142" customWidth="1"/>
    <col min="1798" max="1798" width="1.1484375" style="142" customWidth="1"/>
    <col min="1799" max="1799" width="9.140625" style="142" customWidth="1"/>
    <col min="1800" max="1800" width="9.57421875" style="142" customWidth="1"/>
    <col min="1801" max="1801" width="1.421875" style="142" customWidth="1"/>
    <col min="1802" max="1802" width="13.7109375" style="142" customWidth="1"/>
    <col min="1803" max="1803" width="1.421875" style="142" customWidth="1"/>
    <col min="1804" max="1804" width="17.421875" style="142" customWidth="1"/>
    <col min="1805" max="1805" width="8.7109375" style="142" bestFit="1" customWidth="1"/>
    <col min="1806" max="1806" width="4.28125" style="142" customWidth="1"/>
    <col min="1807" max="1807" width="3.57421875" style="142" customWidth="1"/>
    <col min="1808" max="1808" width="5.57421875" style="142" bestFit="1" customWidth="1"/>
    <col min="1809" max="1809" width="19.7109375" style="142" bestFit="1" customWidth="1"/>
    <col min="1810" max="1810" width="7.28125" style="142" bestFit="1" customWidth="1"/>
    <col min="1811" max="1811" width="5.7109375" style="142" customWidth="1"/>
    <col min="1812" max="1812" width="5.421875" style="142" customWidth="1"/>
    <col min="1813" max="2048" width="9.140625" style="142" customWidth="1"/>
    <col min="2049" max="2049" width="29.7109375" style="142" customWidth="1"/>
    <col min="2050" max="2052" width="9.140625" style="142" customWidth="1"/>
    <col min="2053" max="2053" width="9.28125" style="142" customWidth="1"/>
    <col min="2054" max="2054" width="1.1484375" style="142" customWidth="1"/>
    <col min="2055" max="2055" width="9.140625" style="142" customWidth="1"/>
    <col min="2056" max="2056" width="9.57421875" style="142" customWidth="1"/>
    <col min="2057" max="2057" width="1.421875" style="142" customWidth="1"/>
    <col min="2058" max="2058" width="13.7109375" style="142" customWidth="1"/>
    <col min="2059" max="2059" width="1.421875" style="142" customWidth="1"/>
    <col min="2060" max="2060" width="17.421875" style="142" customWidth="1"/>
    <col min="2061" max="2061" width="8.7109375" style="142" bestFit="1" customWidth="1"/>
    <col min="2062" max="2062" width="4.28125" style="142" customWidth="1"/>
    <col min="2063" max="2063" width="3.57421875" style="142" customWidth="1"/>
    <col min="2064" max="2064" width="5.57421875" style="142" bestFit="1" customWidth="1"/>
    <col min="2065" max="2065" width="19.7109375" style="142" bestFit="1" customWidth="1"/>
    <col min="2066" max="2066" width="7.28125" style="142" bestFit="1" customWidth="1"/>
    <col min="2067" max="2067" width="5.7109375" style="142" customWidth="1"/>
    <col min="2068" max="2068" width="5.421875" style="142" customWidth="1"/>
    <col min="2069" max="2304" width="9.140625" style="142" customWidth="1"/>
    <col min="2305" max="2305" width="29.7109375" style="142" customWidth="1"/>
    <col min="2306" max="2308" width="9.140625" style="142" customWidth="1"/>
    <col min="2309" max="2309" width="9.28125" style="142" customWidth="1"/>
    <col min="2310" max="2310" width="1.1484375" style="142" customWidth="1"/>
    <col min="2311" max="2311" width="9.140625" style="142" customWidth="1"/>
    <col min="2312" max="2312" width="9.57421875" style="142" customWidth="1"/>
    <col min="2313" max="2313" width="1.421875" style="142" customWidth="1"/>
    <col min="2314" max="2314" width="13.7109375" style="142" customWidth="1"/>
    <col min="2315" max="2315" width="1.421875" style="142" customWidth="1"/>
    <col min="2316" max="2316" width="17.421875" style="142" customWidth="1"/>
    <col min="2317" max="2317" width="8.7109375" style="142" bestFit="1" customWidth="1"/>
    <col min="2318" max="2318" width="4.28125" style="142" customWidth="1"/>
    <col min="2319" max="2319" width="3.57421875" style="142" customWidth="1"/>
    <col min="2320" max="2320" width="5.57421875" style="142" bestFit="1" customWidth="1"/>
    <col min="2321" max="2321" width="19.7109375" style="142" bestFit="1" customWidth="1"/>
    <col min="2322" max="2322" width="7.28125" style="142" bestFit="1" customWidth="1"/>
    <col min="2323" max="2323" width="5.7109375" style="142" customWidth="1"/>
    <col min="2324" max="2324" width="5.421875" style="142" customWidth="1"/>
    <col min="2325" max="2560" width="9.140625" style="142" customWidth="1"/>
    <col min="2561" max="2561" width="29.7109375" style="142" customWidth="1"/>
    <col min="2562" max="2564" width="9.140625" style="142" customWidth="1"/>
    <col min="2565" max="2565" width="9.28125" style="142" customWidth="1"/>
    <col min="2566" max="2566" width="1.1484375" style="142" customWidth="1"/>
    <col min="2567" max="2567" width="9.140625" style="142" customWidth="1"/>
    <col min="2568" max="2568" width="9.57421875" style="142" customWidth="1"/>
    <col min="2569" max="2569" width="1.421875" style="142" customWidth="1"/>
    <col min="2570" max="2570" width="13.7109375" style="142" customWidth="1"/>
    <col min="2571" max="2571" width="1.421875" style="142" customWidth="1"/>
    <col min="2572" max="2572" width="17.421875" style="142" customWidth="1"/>
    <col min="2573" max="2573" width="8.7109375" style="142" bestFit="1" customWidth="1"/>
    <col min="2574" max="2574" width="4.28125" style="142" customWidth="1"/>
    <col min="2575" max="2575" width="3.57421875" style="142" customWidth="1"/>
    <col min="2576" max="2576" width="5.57421875" style="142" bestFit="1" customWidth="1"/>
    <col min="2577" max="2577" width="19.7109375" style="142" bestFit="1" customWidth="1"/>
    <col min="2578" max="2578" width="7.28125" style="142" bestFit="1" customWidth="1"/>
    <col min="2579" max="2579" width="5.7109375" style="142" customWidth="1"/>
    <col min="2580" max="2580" width="5.421875" style="142" customWidth="1"/>
    <col min="2581" max="2816" width="9.140625" style="142" customWidth="1"/>
    <col min="2817" max="2817" width="29.7109375" style="142" customWidth="1"/>
    <col min="2818" max="2820" width="9.140625" style="142" customWidth="1"/>
    <col min="2821" max="2821" width="9.28125" style="142" customWidth="1"/>
    <col min="2822" max="2822" width="1.1484375" style="142" customWidth="1"/>
    <col min="2823" max="2823" width="9.140625" style="142" customWidth="1"/>
    <col min="2824" max="2824" width="9.57421875" style="142" customWidth="1"/>
    <col min="2825" max="2825" width="1.421875" style="142" customWidth="1"/>
    <col min="2826" max="2826" width="13.7109375" style="142" customWidth="1"/>
    <col min="2827" max="2827" width="1.421875" style="142" customWidth="1"/>
    <col min="2828" max="2828" width="17.421875" style="142" customWidth="1"/>
    <col min="2829" max="2829" width="8.7109375" style="142" bestFit="1" customWidth="1"/>
    <col min="2830" max="2830" width="4.28125" style="142" customWidth="1"/>
    <col min="2831" max="2831" width="3.57421875" style="142" customWidth="1"/>
    <col min="2832" max="2832" width="5.57421875" style="142" bestFit="1" customWidth="1"/>
    <col min="2833" max="2833" width="19.7109375" style="142" bestFit="1" customWidth="1"/>
    <col min="2834" max="2834" width="7.28125" style="142" bestFit="1" customWidth="1"/>
    <col min="2835" max="2835" width="5.7109375" style="142" customWidth="1"/>
    <col min="2836" max="2836" width="5.421875" style="142" customWidth="1"/>
    <col min="2837" max="3072" width="9.140625" style="142" customWidth="1"/>
    <col min="3073" max="3073" width="29.7109375" style="142" customWidth="1"/>
    <col min="3074" max="3076" width="9.140625" style="142" customWidth="1"/>
    <col min="3077" max="3077" width="9.28125" style="142" customWidth="1"/>
    <col min="3078" max="3078" width="1.1484375" style="142" customWidth="1"/>
    <col min="3079" max="3079" width="9.140625" style="142" customWidth="1"/>
    <col min="3080" max="3080" width="9.57421875" style="142" customWidth="1"/>
    <col min="3081" max="3081" width="1.421875" style="142" customWidth="1"/>
    <col min="3082" max="3082" width="13.7109375" style="142" customWidth="1"/>
    <col min="3083" max="3083" width="1.421875" style="142" customWidth="1"/>
    <col min="3084" max="3084" width="17.421875" style="142" customWidth="1"/>
    <col min="3085" max="3085" width="8.7109375" style="142" bestFit="1" customWidth="1"/>
    <col min="3086" max="3086" width="4.28125" style="142" customWidth="1"/>
    <col min="3087" max="3087" width="3.57421875" style="142" customWidth="1"/>
    <col min="3088" max="3088" width="5.57421875" style="142" bestFit="1" customWidth="1"/>
    <col min="3089" max="3089" width="19.7109375" style="142" bestFit="1" customWidth="1"/>
    <col min="3090" max="3090" width="7.28125" style="142" bestFit="1" customWidth="1"/>
    <col min="3091" max="3091" width="5.7109375" style="142" customWidth="1"/>
    <col min="3092" max="3092" width="5.421875" style="142" customWidth="1"/>
    <col min="3093" max="3328" width="9.140625" style="142" customWidth="1"/>
    <col min="3329" max="3329" width="29.7109375" style="142" customWidth="1"/>
    <col min="3330" max="3332" width="9.140625" style="142" customWidth="1"/>
    <col min="3333" max="3333" width="9.28125" style="142" customWidth="1"/>
    <col min="3334" max="3334" width="1.1484375" style="142" customWidth="1"/>
    <col min="3335" max="3335" width="9.140625" style="142" customWidth="1"/>
    <col min="3336" max="3336" width="9.57421875" style="142" customWidth="1"/>
    <col min="3337" max="3337" width="1.421875" style="142" customWidth="1"/>
    <col min="3338" max="3338" width="13.7109375" style="142" customWidth="1"/>
    <col min="3339" max="3339" width="1.421875" style="142" customWidth="1"/>
    <col min="3340" max="3340" width="17.421875" style="142" customWidth="1"/>
    <col min="3341" max="3341" width="8.7109375" style="142" bestFit="1" customWidth="1"/>
    <col min="3342" max="3342" width="4.28125" style="142" customWidth="1"/>
    <col min="3343" max="3343" width="3.57421875" style="142" customWidth="1"/>
    <col min="3344" max="3344" width="5.57421875" style="142" bestFit="1" customWidth="1"/>
    <col min="3345" max="3345" width="19.7109375" style="142" bestFit="1" customWidth="1"/>
    <col min="3346" max="3346" width="7.28125" style="142" bestFit="1" customWidth="1"/>
    <col min="3347" max="3347" width="5.7109375" style="142" customWidth="1"/>
    <col min="3348" max="3348" width="5.421875" style="142" customWidth="1"/>
    <col min="3349" max="3584" width="9.140625" style="142" customWidth="1"/>
    <col min="3585" max="3585" width="29.7109375" style="142" customWidth="1"/>
    <col min="3586" max="3588" width="9.140625" style="142" customWidth="1"/>
    <col min="3589" max="3589" width="9.28125" style="142" customWidth="1"/>
    <col min="3590" max="3590" width="1.1484375" style="142" customWidth="1"/>
    <col min="3591" max="3591" width="9.140625" style="142" customWidth="1"/>
    <col min="3592" max="3592" width="9.57421875" style="142" customWidth="1"/>
    <col min="3593" max="3593" width="1.421875" style="142" customWidth="1"/>
    <col min="3594" max="3594" width="13.7109375" style="142" customWidth="1"/>
    <col min="3595" max="3595" width="1.421875" style="142" customWidth="1"/>
    <col min="3596" max="3596" width="17.421875" style="142" customWidth="1"/>
    <col min="3597" max="3597" width="8.7109375" style="142" bestFit="1" customWidth="1"/>
    <col min="3598" max="3598" width="4.28125" style="142" customWidth="1"/>
    <col min="3599" max="3599" width="3.57421875" style="142" customWidth="1"/>
    <col min="3600" max="3600" width="5.57421875" style="142" bestFit="1" customWidth="1"/>
    <col min="3601" max="3601" width="19.7109375" style="142" bestFit="1" customWidth="1"/>
    <col min="3602" max="3602" width="7.28125" style="142" bestFit="1" customWidth="1"/>
    <col min="3603" max="3603" width="5.7109375" style="142" customWidth="1"/>
    <col min="3604" max="3604" width="5.421875" style="142" customWidth="1"/>
    <col min="3605" max="3840" width="9.140625" style="142" customWidth="1"/>
    <col min="3841" max="3841" width="29.7109375" style="142" customWidth="1"/>
    <col min="3842" max="3844" width="9.140625" style="142" customWidth="1"/>
    <col min="3845" max="3845" width="9.28125" style="142" customWidth="1"/>
    <col min="3846" max="3846" width="1.1484375" style="142" customWidth="1"/>
    <col min="3847" max="3847" width="9.140625" style="142" customWidth="1"/>
    <col min="3848" max="3848" width="9.57421875" style="142" customWidth="1"/>
    <col min="3849" max="3849" width="1.421875" style="142" customWidth="1"/>
    <col min="3850" max="3850" width="13.7109375" style="142" customWidth="1"/>
    <col min="3851" max="3851" width="1.421875" style="142" customWidth="1"/>
    <col min="3852" max="3852" width="17.421875" style="142" customWidth="1"/>
    <col min="3853" max="3853" width="8.7109375" style="142" bestFit="1" customWidth="1"/>
    <col min="3854" max="3854" width="4.28125" style="142" customWidth="1"/>
    <col min="3855" max="3855" width="3.57421875" style="142" customWidth="1"/>
    <col min="3856" max="3856" width="5.57421875" style="142" bestFit="1" customWidth="1"/>
    <col min="3857" max="3857" width="19.7109375" style="142" bestFit="1" customWidth="1"/>
    <col min="3858" max="3858" width="7.28125" style="142" bestFit="1" customWidth="1"/>
    <col min="3859" max="3859" width="5.7109375" style="142" customWidth="1"/>
    <col min="3860" max="3860" width="5.421875" style="142" customWidth="1"/>
    <col min="3861" max="4096" width="9.140625" style="142" customWidth="1"/>
    <col min="4097" max="4097" width="29.7109375" style="142" customWidth="1"/>
    <col min="4098" max="4100" width="9.140625" style="142" customWidth="1"/>
    <col min="4101" max="4101" width="9.28125" style="142" customWidth="1"/>
    <col min="4102" max="4102" width="1.1484375" style="142" customWidth="1"/>
    <col min="4103" max="4103" width="9.140625" style="142" customWidth="1"/>
    <col min="4104" max="4104" width="9.57421875" style="142" customWidth="1"/>
    <col min="4105" max="4105" width="1.421875" style="142" customWidth="1"/>
    <col min="4106" max="4106" width="13.7109375" style="142" customWidth="1"/>
    <col min="4107" max="4107" width="1.421875" style="142" customWidth="1"/>
    <col min="4108" max="4108" width="17.421875" style="142" customWidth="1"/>
    <col min="4109" max="4109" width="8.7109375" style="142" bestFit="1" customWidth="1"/>
    <col min="4110" max="4110" width="4.28125" style="142" customWidth="1"/>
    <col min="4111" max="4111" width="3.57421875" style="142" customWidth="1"/>
    <col min="4112" max="4112" width="5.57421875" style="142" bestFit="1" customWidth="1"/>
    <col min="4113" max="4113" width="19.7109375" style="142" bestFit="1" customWidth="1"/>
    <col min="4114" max="4114" width="7.28125" style="142" bestFit="1" customWidth="1"/>
    <col min="4115" max="4115" width="5.7109375" style="142" customWidth="1"/>
    <col min="4116" max="4116" width="5.421875" style="142" customWidth="1"/>
    <col min="4117" max="4352" width="9.140625" style="142" customWidth="1"/>
    <col min="4353" max="4353" width="29.7109375" style="142" customWidth="1"/>
    <col min="4354" max="4356" width="9.140625" style="142" customWidth="1"/>
    <col min="4357" max="4357" width="9.28125" style="142" customWidth="1"/>
    <col min="4358" max="4358" width="1.1484375" style="142" customWidth="1"/>
    <col min="4359" max="4359" width="9.140625" style="142" customWidth="1"/>
    <col min="4360" max="4360" width="9.57421875" style="142" customWidth="1"/>
    <col min="4361" max="4361" width="1.421875" style="142" customWidth="1"/>
    <col min="4362" max="4362" width="13.7109375" style="142" customWidth="1"/>
    <col min="4363" max="4363" width="1.421875" style="142" customWidth="1"/>
    <col min="4364" max="4364" width="17.421875" style="142" customWidth="1"/>
    <col min="4365" max="4365" width="8.7109375" style="142" bestFit="1" customWidth="1"/>
    <col min="4366" max="4366" width="4.28125" style="142" customWidth="1"/>
    <col min="4367" max="4367" width="3.57421875" style="142" customWidth="1"/>
    <col min="4368" max="4368" width="5.57421875" style="142" bestFit="1" customWidth="1"/>
    <col min="4369" max="4369" width="19.7109375" style="142" bestFit="1" customWidth="1"/>
    <col min="4370" max="4370" width="7.28125" style="142" bestFit="1" customWidth="1"/>
    <col min="4371" max="4371" width="5.7109375" style="142" customWidth="1"/>
    <col min="4372" max="4372" width="5.421875" style="142" customWidth="1"/>
    <col min="4373" max="4608" width="9.140625" style="142" customWidth="1"/>
    <col min="4609" max="4609" width="29.7109375" style="142" customWidth="1"/>
    <col min="4610" max="4612" width="9.140625" style="142" customWidth="1"/>
    <col min="4613" max="4613" width="9.28125" style="142" customWidth="1"/>
    <col min="4614" max="4614" width="1.1484375" style="142" customWidth="1"/>
    <col min="4615" max="4615" width="9.140625" style="142" customWidth="1"/>
    <col min="4616" max="4616" width="9.57421875" style="142" customWidth="1"/>
    <col min="4617" max="4617" width="1.421875" style="142" customWidth="1"/>
    <col min="4618" max="4618" width="13.7109375" style="142" customWidth="1"/>
    <col min="4619" max="4619" width="1.421875" style="142" customWidth="1"/>
    <col min="4620" max="4620" width="17.421875" style="142" customWidth="1"/>
    <col min="4621" max="4621" width="8.7109375" style="142" bestFit="1" customWidth="1"/>
    <col min="4622" max="4622" width="4.28125" style="142" customWidth="1"/>
    <col min="4623" max="4623" width="3.57421875" style="142" customWidth="1"/>
    <col min="4624" max="4624" width="5.57421875" style="142" bestFit="1" customWidth="1"/>
    <col min="4625" max="4625" width="19.7109375" style="142" bestFit="1" customWidth="1"/>
    <col min="4626" max="4626" width="7.28125" style="142" bestFit="1" customWidth="1"/>
    <col min="4627" max="4627" width="5.7109375" style="142" customWidth="1"/>
    <col min="4628" max="4628" width="5.421875" style="142" customWidth="1"/>
    <col min="4629" max="4864" width="9.140625" style="142" customWidth="1"/>
    <col min="4865" max="4865" width="29.7109375" style="142" customWidth="1"/>
    <col min="4866" max="4868" width="9.140625" style="142" customWidth="1"/>
    <col min="4869" max="4869" width="9.28125" style="142" customWidth="1"/>
    <col min="4870" max="4870" width="1.1484375" style="142" customWidth="1"/>
    <col min="4871" max="4871" width="9.140625" style="142" customWidth="1"/>
    <col min="4872" max="4872" width="9.57421875" style="142" customWidth="1"/>
    <col min="4873" max="4873" width="1.421875" style="142" customWidth="1"/>
    <col min="4874" max="4874" width="13.7109375" style="142" customWidth="1"/>
    <col min="4875" max="4875" width="1.421875" style="142" customWidth="1"/>
    <col min="4876" max="4876" width="17.421875" style="142" customWidth="1"/>
    <col min="4877" max="4877" width="8.7109375" style="142" bestFit="1" customWidth="1"/>
    <col min="4878" max="4878" width="4.28125" style="142" customWidth="1"/>
    <col min="4879" max="4879" width="3.57421875" style="142" customWidth="1"/>
    <col min="4880" max="4880" width="5.57421875" style="142" bestFit="1" customWidth="1"/>
    <col min="4881" max="4881" width="19.7109375" style="142" bestFit="1" customWidth="1"/>
    <col min="4882" max="4882" width="7.28125" style="142" bestFit="1" customWidth="1"/>
    <col min="4883" max="4883" width="5.7109375" style="142" customWidth="1"/>
    <col min="4884" max="4884" width="5.421875" style="142" customWidth="1"/>
    <col min="4885" max="5120" width="9.140625" style="142" customWidth="1"/>
    <col min="5121" max="5121" width="29.7109375" style="142" customWidth="1"/>
    <col min="5122" max="5124" width="9.140625" style="142" customWidth="1"/>
    <col min="5125" max="5125" width="9.28125" style="142" customWidth="1"/>
    <col min="5126" max="5126" width="1.1484375" style="142" customWidth="1"/>
    <col min="5127" max="5127" width="9.140625" style="142" customWidth="1"/>
    <col min="5128" max="5128" width="9.57421875" style="142" customWidth="1"/>
    <col min="5129" max="5129" width="1.421875" style="142" customWidth="1"/>
    <col min="5130" max="5130" width="13.7109375" style="142" customWidth="1"/>
    <col min="5131" max="5131" width="1.421875" style="142" customWidth="1"/>
    <col min="5132" max="5132" width="17.421875" style="142" customWidth="1"/>
    <col min="5133" max="5133" width="8.7109375" style="142" bestFit="1" customWidth="1"/>
    <col min="5134" max="5134" width="4.28125" style="142" customWidth="1"/>
    <col min="5135" max="5135" width="3.57421875" style="142" customWidth="1"/>
    <col min="5136" max="5136" width="5.57421875" style="142" bestFit="1" customWidth="1"/>
    <col min="5137" max="5137" width="19.7109375" style="142" bestFit="1" customWidth="1"/>
    <col min="5138" max="5138" width="7.28125" style="142" bestFit="1" customWidth="1"/>
    <col min="5139" max="5139" width="5.7109375" style="142" customWidth="1"/>
    <col min="5140" max="5140" width="5.421875" style="142" customWidth="1"/>
    <col min="5141" max="5376" width="9.140625" style="142" customWidth="1"/>
    <col min="5377" max="5377" width="29.7109375" style="142" customWidth="1"/>
    <col min="5378" max="5380" width="9.140625" style="142" customWidth="1"/>
    <col min="5381" max="5381" width="9.28125" style="142" customWidth="1"/>
    <col min="5382" max="5382" width="1.1484375" style="142" customWidth="1"/>
    <col min="5383" max="5383" width="9.140625" style="142" customWidth="1"/>
    <col min="5384" max="5384" width="9.57421875" style="142" customWidth="1"/>
    <col min="5385" max="5385" width="1.421875" style="142" customWidth="1"/>
    <col min="5386" max="5386" width="13.7109375" style="142" customWidth="1"/>
    <col min="5387" max="5387" width="1.421875" style="142" customWidth="1"/>
    <col min="5388" max="5388" width="17.421875" style="142" customWidth="1"/>
    <col min="5389" max="5389" width="8.7109375" style="142" bestFit="1" customWidth="1"/>
    <col min="5390" max="5390" width="4.28125" style="142" customWidth="1"/>
    <col min="5391" max="5391" width="3.57421875" style="142" customWidth="1"/>
    <col min="5392" max="5392" width="5.57421875" style="142" bestFit="1" customWidth="1"/>
    <col min="5393" max="5393" width="19.7109375" style="142" bestFit="1" customWidth="1"/>
    <col min="5394" max="5394" width="7.28125" style="142" bestFit="1" customWidth="1"/>
    <col min="5395" max="5395" width="5.7109375" style="142" customWidth="1"/>
    <col min="5396" max="5396" width="5.421875" style="142" customWidth="1"/>
    <col min="5397" max="5632" width="9.140625" style="142" customWidth="1"/>
    <col min="5633" max="5633" width="29.7109375" style="142" customWidth="1"/>
    <col min="5634" max="5636" width="9.140625" style="142" customWidth="1"/>
    <col min="5637" max="5637" width="9.28125" style="142" customWidth="1"/>
    <col min="5638" max="5638" width="1.1484375" style="142" customWidth="1"/>
    <col min="5639" max="5639" width="9.140625" style="142" customWidth="1"/>
    <col min="5640" max="5640" width="9.57421875" style="142" customWidth="1"/>
    <col min="5641" max="5641" width="1.421875" style="142" customWidth="1"/>
    <col min="5642" max="5642" width="13.7109375" style="142" customWidth="1"/>
    <col min="5643" max="5643" width="1.421875" style="142" customWidth="1"/>
    <col min="5644" max="5644" width="17.421875" style="142" customWidth="1"/>
    <col min="5645" max="5645" width="8.7109375" style="142" bestFit="1" customWidth="1"/>
    <col min="5646" max="5646" width="4.28125" style="142" customWidth="1"/>
    <col min="5647" max="5647" width="3.57421875" style="142" customWidth="1"/>
    <col min="5648" max="5648" width="5.57421875" style="142" bestFit="1" customWidth="1"/>
    <col min="5649" max="5649" width="19.7109375" style="142" bestFit="1" customWidth="1"/>
    <col min="5650" max="5650" width="7.28125" style="142" bestFit="1" customWidth="1"/>
    <col min="5651" max="5651" width="5.7109375" style="142" customWidth="1"/>
    <col min="5652" max="5652" width="5.421875" style="142" customWidth="1"/>
    <col min="5653" max="5888" width="9.140625" style="142" customWidth="1"/>
    <col min="5889" max="5889" width="29.7109375" style="142" customWidth="1"/>
    <col min="5890" max="5892" width="9.140625" style="142" customWidth="1"/>
    <col min="5893" max="5893" width="9.28125" style="142" customWidth="1"/>
    <col min="5894" max="5894" width="1.1484375" style="142" customWidth="1"/>
    <col min="5895" max="5895" width="9.140625" style="142" customWidth="1"/>
    <col min="5896" max="5896" width="9.57421875" style="142" customWidth="1"/>
    <col min="5897" max="5897" width="1.421875" style="142" customWidth="1"/>
    <col min="5898" max="5898" width="13.7109375" style="142" customWidth="1"/>
    <col min="5899" max="5899" width="1.421875" style="142" customWidth="1"/>
    <col min="5900" max="5900" width="17.421875" style="142" customWidth="1"/>
    <col min="5901" max="5901" width="8.7109375" style="142" bestFit="1" customWidth="1"/>
    <col min="5902" max="5902" width="4.28125" style="142" customWidth="1"/>
    <col min="5903" max="5903" width="3.57421875" style="142" customWidth="1"/>
    <col min="5904" max="5904" width="5.57421875" style="142" bestFit="1" customWidth="1"/>
    <col min="5905" max="5905" width="19.7109375" style="142" bestFit="1" customWidth="1"/>
    <col min="5906" max="5906" width="7.28125" style="142" bestFit="1" customWidth="1"/>
    <col min="5907" max="5907" width="5.7109375" style="142" customWidth="1"/>
    <col min="5908" max="5908" width="5.421875" style="142" customWidth="1"/>
    <col min="5909" max="6144" width="9.140625" style="142" customWidth="1"/>
    <col min="6145" max="6145" width="29.7109375" style="142" customWidth="1"/>
    <col min="6146" max="6148" width="9.140625" style="142" customWidth="1"/>
    <col min="6149" max="6149" width="9.28125" style="142" customWidth="1"/>
    <col min="6150" max="6150" width="1.1484375" style="142" customWidth="1"/>
    <col min="6151" max="6151" width="9.140625" style="142" customWidth="1"/>
    <col min="6152" max="6152" width="9.57421875" style="142" customWidth="1"/>
    <col min="6153" max="6153" width="1.421875" style="142" customWidth="1"/>
    <col min="6154" max="6154" width="13.7109375" style="142" customWidth="1"/>
    <col min="6155" max="6155" width="1.421875" style="142" customWidth="1"/>
    <col min="6156" max="6156" width="17.421875" style="142" customWidth="1"/>
    <col min="6157" max="6157" width="8.7109375" style="142" bestFit="1" customWidth="1"/>
    <col min="6158" max="6158" width="4.28125" style="142" customWidth="1"/>
    <col min="6159" max="6159" width="3.57421875" style="142" customWidth="1"/>
    <col min="6160" max="6160" width="5.57421875" style="142" bestFit="1" customWidth="1"/>
    <col min="6161" max="6161" width="19.7109375" style="142" bestFit="1" customWidth="1"/>
    <col min="6162" max="6162" width="7.28125" style="142" bestFit="1" customWidth="1"/>
    <col min="6163" max="6163" width="5.7109375" style="142" customWidth="1"/>
    <col min="6164" max="6164" width="5.421875" style="142" customWidth="1"/>
    <col min="6165" max="6400" width="9.140625" style="142" customWidth="1"/>
    <col min="6401" max="6401" width="29.7109375" style="142" customWidth="1"/>
    <col min="6402" max="6404" width="9.140625" style="142" customWidth="1"/>
    <col min="6405" max="6405" width="9.28125" style="142" customWidth="1"/>
    <col min="6406" max="6406" width="1.1484375" style="142" customWidth="1"/>
    <col min="6407" max="6407" width="9.140625" style="142" customWidth="1"/>
    <col min="6408" max="6408" width="9.57421875" style="142" customWidth="1"/>
    <col min="6409" max="6409" width="1.421875" style="142" customWidth="1"/>
    <col min="6410" max="6410" width="13.7109375" style="142" customWidth="1"/>
    <col min="6411" max="6411" width="1.421875" style="142" customWidth="1"/>
    <col min="6412" max="6412" width="17.421875" style="142" customWidth="1"/>
    <col min="6413" max="6413" width="8.7109375" style="142" bestFit="1" customWidth="1"/>
    <col min="6414" max="6414" width="4.28125" style="142" customWidth="1"/>
    <col min="6415" max="6415" width="3.57421875" style="142" customWidth="1"/>
    <col min="6416" max="6416" width="5.57421875" style="142" bestFit="1" customWidth="1"/>
    <col min="6417" max="6417" width="19.7109375" style="142" bestFit="1" customWidth="1"/>
    <col min="6418" max="6418" width="7.28125" style="142" bestFit="1" customWidth="1"/>
    <col min="6419" max="6419" width="5.7109375" style="142" customWidth="1"/>
    <col min="6420" max="6420" width="5.421875" style="142" customWidth="1"/>
    <col min="6421" max="6656" width="9.140625" style="142" customWidth="1"/>
    <col min="6657" max="6657" width="29.7109375" style="142" customWidth="1"/>
    <col min="6658" max="6660" width="9.140625" style="142" customWidth="1"/>
    <col min="6661" max="6661" width="9.28125" style="142" customWidth="1"/>
    <col min="6662" max="6662" width="1.1484375" style="142" customWidth="1"/>
    <col min="6663" max="6663" width="9.140625" style="142" customWidth="1"/>
    <col min="6664" max="6664" width="9.57421875" style="142" customWidth="1"/>
    <col min="6665" max="6665" width="1.421875" style="142" customWidth="1"/>
    <col min="6666" max="6666" width="13.7109375" style="142" customWidth="1"/>
    <col min="6667" max="6667" width="1.421875" style="142" customWidth="1"/>
    <col min="6668" max="6668" width="17.421875" style="142" customWidth="1"/>
    <col min="6669" max="6669" width="8.7109375" style="142" bestFit="1" customWidth="1"/>
    <col min="6670" max="6670" width="4.28125" style="142" customWidth="1"/>
    <col min="6671" max="6671" width="3.57421875" style="142" customWidth="1"/>
    <col min="6672" max="6672" width="5.57421875" style="142" bestFit="1" customWidth="1"/>
    <col min="6673" max="6673" width="19.7109375" style="142" bestFit="1" customWidth="1"/>
    <col min="6674" max="6674" width="7.28125" style="142" bestFit="1" customWidth="1"/>
    <col min="6675" max="6675" width="5.7109375" style="142" customWidth="1"/>
    <col min="6676" max="6676" width="5.421875" style="142" customWidth="1"/>
    <col min="6677" max="6912" width="9.140625" style="142" customWidth="1"/>
    <col min="6913" max="6913" width="29.7109375" style="142" customWidth="1"/>
    <col min="6914" max="6916" width="9.140625" style="142" customWidth="1"/>
    <col min="6917" max="6917" width="9.28125" style="142" customWidth="1"/>
    <col min="6918" max="6918" width="1.1484375" style="142" customWidth="1"/>
    <col min="6919" max="6919" width="9.140625" style="142" customWidth="1"/>
    <col min="6920" max="6920" width="9.57421875" style="142" customWidth="1"/>
    <col min="6921" max="6921" width="1.421875" style="142" customWidth="1"/>
    <col min="6922" max="6922" width="13.7109375" style="142" customWidth="1"/>
    <col min="6923" max="6923" width="1.421875" style="142" customWidth="1"/>
    <col min="6924" max="6924" width="17.421875" style="142" customWidth="1"/>
    <col min="6925" max="6925" width="8.7109375" style="142" bestFit="1" customWidth="1"/>
    <col min="6926" max="6926" width="4.28125" style="142" customWidth="1"/>
    <col min="6927" max="6927" width="3.57421875" style="142" customWidth="1"/>
    <col min="6928" max="6928" width="5.57421875" style="142" bestFit="1" customWidth="1"/>
    <col min="6929" max="6929" width="19.7109375" style="142" bestFit="1" customWidth="1"/>
    <col min="6930" max="6930" width="7.28125" style="142" bestFit="1" customWidth="1"/>
    <col min="6931" max="6931" width="5.7109375" style="142" customWidth="1"/>
    <col min="6932" max="6932" width="5.421875" style="142" customWidth="1"/>
    <col min="6933" max="7168" width="9.140625" style="142" customWidth="1"/>
    <col min="7169" max="7169" width="29.7109375" style="142" customWidth="1"/>
    <col min="7170" max="7172" width="9.140625" style="142" customWidth="1"/>
    <col min="7173" max="7173" width="9.28125" style="142" customWidth="1"/>
    <col min="7174" max="7174" width="1.1484375" style="142" customWidth="1"/>
    <col min="7175" max="7175" width="9.140625" style="142" customWidth="1"/>
    <col min="7176" max="7176" width="9.57421875" style="142" customWidth="1"/>
    <col min="7177" max="7177" width="1.421875" style="142" customWidth="1"/>
    <col min="7178" max="7178" width="13.7109375" style="142" customWidth="1"/>
    <col min="7179" max="7179" width="1.421875" style="142" customWidth="1"/>
    <col min="7180" max="7180" width="17.421875" style="142" customWidth="1"/>
    <col min="7181" max="7181" width="8.7109375" style="142" bestFit="1" customWidth="1"/>
    <col min="7182" max="7182" width="4.28125" style="142" customWidth="1"/>
    <col min="7183" max="7183" width="3.57421875" style="142" customWidth="1"/>
    <col min="7184" max="7184" width="5.57421875" style="142" bestFit="1" customWidth="1"/>
    <col min="7185" max="7185" width="19.7109375" style="142" bestFit="1" customWidth="1"/>
    <col min="7186" max="7186" width="7.28125" style="142" bestFit="1" customWidth="1"/>
    <col min="7187" max="7187" width="5.7109375" style="142" customWidth="1"/>
    <col min="7188" max="7188" width="5.421875" style="142" customWidth="1"/>
    <col min="7189" max="7424" width="9.140625" style="142" customWidth="1"/>
    <col min="7425" max="7425" width="29.7109375" style="142" customWidth="1"/>
    <col min="7426" max="7428" width="9.140625" style="142" customWidth="1"/>
    <col min="7429" max="7429" width="9.28125" style="142" customWidth="1"/>
    <col min="7430" max="7430" width="1.1484375" style="142" customWidth="1"/>
    <col min="7431" max="7431" width="9.140625" style="142" customWidth="1"/>
    <col min="7432" max="7432" width="9.57421875" style="142" customWidth="1"/>
    <col min="7433" max="7433" width="1.421875" style="142" customWidth="1"/>
    <col min="7434" max="7434" width="13.7109375" style="142" customWidth="1"/>
    <col min="7435" max="7435" width="1.421875" style="142" customWidth="1"/>
    <col min="7436" max="7436" width="17.421875" style="142" customWidth="1"/>
    <col min="7437" max="7437" width="8.7109375" style="142" bestFit="1" customWidth="1"/>
    <col min="7438" max="7438" width="4.28125" style="142" customWidth="1"/>
    <col min="7439" max="7439" width="3.57421875" style="142" customWidth="1"/>
    <col min="7440" max="7440" width="5.57421875" style="142" bestFit="1" customWidth="1"/>
    <col min="7441" max="7441" width="19.7109375" style="142" bestFit="1" customWidth="1"/>
    <col min="7442" max="7442" width="7.28125" style="142" bestFit="1" customWidth="1"/>
    <col min="7443" max="7443" width="5.7109375" style="142" customWidth="1"/>
    <col min="7444" max="7444" width="5.421875" style="142" customWidth="1"/>
    <col min="7445" max="7680" width="9.140625" style="142" customWidth="1"/>
    <col min="7681" max="7681" width="29.7109375" style="142" customWidth="1"/>
    <col min="7682" max="7684" width="9.140625" style="142" customWidth="1"/>
    <col min="7685" max="7685" width="9.28125" style="142" customWidth="1"/>
    <col min="7686" max="7686" width="1.1484375" style="142" customWidth="1"/>
    <col min="7687" max="7687" width="9.140625" style="142" customWidth="1"/>
    <col min="7688" max="7688" width="9.57421875" style="142" customWidth="1"/>
    <col min="7689" max="7689" width="1.421875" style="142" customWidth="1"/>
    <col min="7690" max="7690" width="13.7109375" style="142" customWidth="1"/>
    <col min="7691" max="7691" width="1.421875" style="142" customWidth="1"/>
    <col min="7692" max="7692" width="17.421875" style="142" customWidth="1"/>
    <col min="7693" max="7693" width="8.7109375" style="142" bestFit="1" customWidth="1"/>
    <col min="7694" max="7694" width="4.28125" style="142" customWidth="1"/>
    <col min="7695" max="7695" width="3.57421875" style="142" customWidth="1"/>
    <col min="7696" max="7696" width="5.57421875" style="142" bestFit="1" customWidth="1"/>
    <col min="7697" max="7697" width="19.7109375" style="142" bestFit="1" customWidth="1"/>
    <col min="7698" max="7698" width="7.28125" style="142" bestFit="1" customWidth="1"/>
    <col min="7699" max="7699" width="5.7109375" style="142" customWidth="1"/>
    <col min="7700" max="7700" width="5.421875" style="142" customWidth="1"/>
    <col min="7701" max="7936" width="9.140625" style="142" customWidth="1"/>
    <col min="7937" max="7937" width="29.7109375" style="142" customWidth="1"/>
    <col min="7938" max="7940" width="9.140625" style="142" customWidth="1"/>
    <col min="7941" max="7941" width="9.28125" style="142" customWidth="1"/>
    <col min="7942" max="7942" width="1.1484375" style="142" customWidth="1"/>
    <col min="7943" max="7943" width="9.140625" style="142" customWidth="1"/>
    <col min="7944" max="7944" width="9.57421875" style="142" customWidth="1"/>
    <col min="7945" max="7945" width="1.421875" style="142" customWidth="1"/>
    <col min="7946" max="7946" width="13.7109375" style="142" customWidth="1"/>
    <col min="7947" max="7947" width="1.421875" style="142" customWidth="1"/>
    <col min="7948" max="7948" width="17.421875" style="142" customWidth="1"/>
    <col min="7949" max="7949" width="8.7109375" style="142" bestFit="1" customWidth="1"/>
    <col min="7950" max="7950" width="4.28125" style="142" customWidth="1"/>
    <col min="7951" max="7951" width="3.57421875" style="142" customWidth="1"/>
    <col min="7952" max="7952" width="5.57421875" style="142" bestFit="1" customWidth="1"/>
    <col min="7953" max="7953" width="19.7109375" style="142" bestFit="1" customWidth="1"/>
    <col min="7954" max="7954" width="7.28125" style="142" bestFit="1" customWidth="1"/>
    <col min="7955" max="7955" width="5.7109375" style="142" customWidth="1"/>
    <col min="7956" max="7956" width="5.421875" style="142" customWidth="1"/>
    <col min="7957" max="8192" width="9.140625" style="142" customWidth="1"/>
    <col min="8193" max="8193" width="29.7109375" style="142" customWidth="1"/>
    <col min="8194" max="8196" width="9.140625" style="142" customWidth="1"/>
    <col min="8197" max="8197" width="9.28125" style="142" customWidth="1"/>
    <col min="8198" max="8198" width="1.1484375" style="142" customWidth="1"/>
    <col min="8199" max="8199" width="9.140625" style="142" customWidth="1"/>
    <col min="8200" max="8200" width="9.57421875" style="142" customWidth="1"/>
    <col min="8201" max="8201" width="1.421875" style="142" customWidth="1"/>
    <col min="8202" max="8202" width="13.7109375" style="142" customWidth="1"/>
    <col min="8203" max="8203" width="1.421875" style="142" customWidth="1"/>
    <col min="8204" max="8204" width="17.421875" style="142" customWidth="1"/>
    <col min="8205" max="8205" width="8.7109375" style="142" bestFit="1" customWidth="1"/>
    <col min="8206" max="8206" width="4.28125" style="142" customWidth="1"/>
    <col min="8207" max="8207" width="3.57421875" style="142" customWidth="1"/>
    <col min="8208" max="8208" width="5.57421875" style="142" bestFit="1" customWidth="1"/>
    <col min="8209" max="8209" width="19.7109375" style="142" bestFit="1" customWidth="1"/>
    <col min="8210" max="8210" width="7.28125" style="142" bestFit="1" customWidth="1"/>
    <col min="8211" max="8211" width="5.7109375" style="142" customWidth="1"/>
    <col min="8212" max="8212" width="5.421875" style="142" customWidth="1"/>
    <col min="8213" max="8448" width="9.140625" style="142" customWidth="1"/>
    <col min="8449" max="8449" width="29.7109375" style="142" customWidth="1"/>
    <col min="8450" max="8452" width="9.140625" style="142" customWidth="1"/>
    <col min="8453" max="8453" width="9.28125" style="142" customWidth="1"/>
    <col min="8454" max="8454" width="1.1484375" style="142" customWidth="1"/>
    <col min="8455" max="8455" width="9.140625" style="142" customWidth="1"/>
    <col min="8456" max="8456" width="9.57421875" style="142" customWidth="1"/>
    <col min="8457" max="8457" width="1.421875" style="142" customWidth="1"/>
    <col min="8458" max="8458" width="13.7109375" style="142" customWidth="1"/>
    <col min="8459" max="8459" width="1.421875" style="142" customWidth="1"/>
    <col min="8460" max="8460" width="17.421875" style="142" customWidth="1"/>
    <col min="8461" max="8461" width="8.7109375" style="142" bestFit="1" customWidth="1"/>
    <col min="8462" max="8462" width="4.28125" style="142" customWidth="1"/>
    <col min="8463" max="8463" width="3.57421875" style="142" customWidth="1"/>
    <col min="8464" max="8464" width="5.57421875" style="142" bestFit="1" customWidth="1"/>
    <col min="8465" max="8465" width="19.7109375" style="142" bestFit="1" customWidth="1"/>
    <col min="8466" max="8466" width="7.28125" style="142" bestFit="1" customWidth="1"/>
    <col min="8467" max="8467" width="5.7109375" style="142" customWidth="1"/>
    <col min="8468" max="8468" width="5.421875" style="142" customWidth="1"/>
    <col min="8469" max="8704" width="9.140625" style="142" customWidth="1"/>
    <col min="8705" max="8705" width="29.7109375" style="142" customWidth="1"/>
    <col min="8706" max="8708" width="9.140625" style="142" customWidth="1"/>
    <col min="8709" max="8709" width="9.28125" style="142" customWidth="1"/>
    <col min="8710" max="8710" width="1.1484375" style="142" customWidth="1"/>
    <col min="8711" max="8711" width="9.140625" style="142" customWidth="1"/>
    <col min="8712" max="8712" width="9.57421875" style="142" customWidth="1"/>
    <col min="8713" max="8713" width="1.421875" style="142" customWidth="1"/>
    <col min="8714" max="8714" width="13.7109375" style="142" customWidth="1"/>
    <col min="8715" max="8715" width="1.421875" style="142" customWidth="1"/>
    <col min="8716" max="8716" width="17.421875" style="142" customWidth="1"/>
    <col min="8717" max="8717" width="8.7109375" style="142" bestFit="1" customWidth="1"/>
    <col min="8718" max="8718" width="4.28125" style="142" customWidth="1"/>
    <col min="8719" max="8719" width="3.57421875" style="142" customWidth="1"/>
    <col min="8720" max="8720" width="5.57421875" style="142" bestFit="1" customWidth="1"/>
    <col min="8721" max="8721" width="19.7109375" style="142" bestFit="1" customWidth="1"/>
    <col min="8722" max="8722" width="7.28125" style="142" bestFit="1" customWidth="1"/>
    <col min="8723" max="8723" width="5.7109375" style="142" customWidth="1"/>
    <col min="8724" max="8724" width="5.421875" style="142" customWidth="1"/>
    <col min="8725" max="8960" width="9.140625" style="142" customWidth="1"/>
    <col min="8961" max="8961" width="29.7109375" style="142" customWidth="1"/>
    <col min="8962" max="8964" width="9.140625" style="142" customWidth="1"/>
    <col min="8965" max="8965" width="9.28125" style="142" customWidth="1"/>
    <col min="8966" max="8966" width="1.1484375" style="142" customWidth="1"/>
    <col min="8967" max="8967" width="9.140625" style="142" customWidth="1"/>
    <col min="8968" max="8968" width="9.57421875" style="142" customWidth="1"/>
    <col min="8969" max="8969" width="1.421875" style="142" customWidth="1"/>
    <col min="8970" max="8970" width="13.7109375" style="142" customWidth="1"/>
    <col min="8971" max="8971" width="1.421875" style="142" customWidth="1"/>
    <col min="8972" max="8972" width="17.421875" style="142" customWidth="1"/>
    <col min="8973" max="8973" width="8.7109375" style="142" bestFit="1" customWidth="1"/>
    <col min="8974" max="8974" width="4.28125" style="142" customWidth="1"/>
    <col min="8975" max="8975" width="3.57421875" style="142" customWidth="1"/>
    <col min="8976" max="8976" width="5.57421875" style="142" bestFit="1" customWidth="1"/>
    <col min="8977" max="8977" width="19.7109375" style="142" bestFit="1" customWidth="1"/>
    <col min="8978" max="8978" width="7.28125" style="142" bestFit="1" customWidth="1"/>
    <col min="8979" max="8979" width="5.7109375" style="142" customWidth="1"/>
    <col min="8980" max="8980" width="5.421875" style="142" customWidth="1"/>
    <col min="8981" max="9216" width="9.140625" style="142" customWidth="1"/>
    <col min="9217" max="9217" width="29.7109375" style="142" customWidth="1"/>
    <col min="9218" max="9220" width="9.140625" style="142" customWidth="1"/>
    <col min="9221" max="9221" width="9.28125" style="142" customWidth="1"/>
    <col min="9222" max="9222" width="1.1484375" style="142" customWidth="1"/>
    <col min="9223" max="9223" width="9.140625" style="142" customWidth="1"/>
    <col min="9224" max="9224" width="9.57421875" style="142" customWidth="1"/>
    <col min="9225" max="9225" width="1.421875" style="142" customWidth="1"/>
    <col min="9226" max="9226" width="13.7109375" style="142" customWidth="1"/>
    <col min="9227" max="9227" width="1.421875" style="142" customWidth="1"/>
    <col min="9228" max="9228" width="17.421875" style="142" customWidth="1"/>
    <col min="9229" max="9229" width="8.7109375" style="142" bestFit="1" customWidth="1"/>
    <col min="9230" max="9230" width="4.28125" style="142" customWidth="1"/>
    <col min="9231" max="9231" width="3.57421875" style="142" customWidth="1"/>
    <col min="9232" max="9232" width="5.57421875" style="142" bestFit="1" customWidth="1"/>
    <col min="9233" max="9233" width="19.7109375" style="142" bestFit="1" customWidth="1"/>
    <col min="9234" max="9234" width="7.28125" style="142" bestFit="1" customWidth="1"/>
    <col min="9235" max="9235" width="5.7109375" style="142" customWidth="1"/>
    <col min="9236" max="9236" width="5.421875" style="142" customWidth="1"/>
    <col min="9237" max="9472" width="9.140625" style="142" customWidth="1"/>
    <col min="9473" max="9473" width="29.7109375" style="142" customWidth="1"/>
    <col min="9474" max="9476" width="9.140625" style="142" customWidth="1"/>
    <col min="9477" max="9477" width="9.28125" style="142" customWidth="1"/>
    <col min="9478" max="9478" width="1.1484375" style="142" customWidth="1"/>
    <col min="9479" max="9479" width="9.140625" style="142" customWidth="1"/>
    <col min="9480" max="9480" width="9.57421875" style="142" customWidth="1"/>
    <col min="9481" max="9481" width="1.421875" style="142" customWidth="1"/>
    <col min="9482" max="9482" width="13.7109375" style="142" customWidth="1"/>
    <col min="9483" max="9483" width="1.421875" style="142" customWidth="1"/>
    <col min="9484" max="9484" width="17.421875" style="142" customWidth="1"/>
    <col min="9485" max="9485" width="8.7109375" style="142" bestFit="1" customWidth="1"/>
    <col min="9486" max="9486" width="4.28125" style="142" customWidth="1"/>
    <col min="9487" max="9487" width="3.57421875" style="142" customWidth="1"/>
    <col min="9488" max="9488" width="5.57421875" style="142" bestFit="1" customWidth="1"/>
    <col min="9489" max="9489" width="19.7109375" style="142" bestFit="1" customWidth="1"/>
    <col min="9490" max="9490" width="7.28125" style="142" bestFit="1" customWidth="1"/>
    <col min="9491" max="9491" width="5.7109375" style="142" customWidth="1"/>
    <col min="9492" max="9492" width="5.421875" style="142" customWidth="1"/>
    <col min="9493" max="9728" width="9.140625" style="142" customWidth="1"/>
    <col min="9729" max="9729" width="29.7109375" style="142" customWidth="1"/>
    <col min="9730" max="9732" width="9.140625" style="142" customWidth="1"/>
    <col min="9733" max="9733" width="9.28125" style="142" customWidth="1"/>
    <col min="9734" max="9734" width="1.1484375" style="142" customWidth="1"/>
    <col min="9735" max="9735" width="9.140625" style="142" customWidth="1"/>
    <col min="9736" max="9736" width="9.57421875" style="142" customWidth="1"/>
    <col min="9737" max="9737" width="1.421875" style="142" customWidth="1"/>
    <col min="9738" max="9738" width="13.7109375" style="142" customWidth="1"/>
    <col min="9739" max="9739" width="1.421875" style="142" customWidth="1"/>
    <col min="9740" max="9740" width="17.421875" style="142" customWidth="1"/>
    <col min="9741" max="9741" width="8.7109375" style="142" bestFit="1" customWidth="1"/>
    <col min="9742" max="9742" width="4.28125" style="142" customWidth="1"/>
    <col min="9743" max="9743" width="3.57421875" style="142" customWidth="1"/>
    <col min="9744" max="9744" width="5.57421875" style="142" bestFit="1" customWidth="1"/>
    <col min="9745" max="9745" width="19.7109375" style="142" bestFit="1" customWidth="1"/>
    <col min="9746" max="9746" width="7.28125" style="142" bestFit="1" customWidth="1"/>
    <col min="9747" max="9747" width="5.7109375" style="142" customWidth="1"/>
    <col min="9748" max="9748" width="5.421875" style="142" customWidth="1"/>
    <col min="9749" max="9984" width="9.140625" style="142" customWidth="1"/>
    <col min="9985" max="9985" width="29.7109375" style="142" customWidth="1"/>
    <col min="9986" max="9988" width="9.140625" style="142" customWidth="1"/>
    <col min="9989" max="9989" width="9.28125" style="142" customWidth="1"/>
    <col min="9990" max="9990" width="1.1484375" style="142" customWidth="1"/>
    <col min="9991" max="9991" width="9.140625" style="142" customWidth="1"/>
    <col min="9992" max="9992" width="9.57421875" style="142" customWidth="1"/>
    <col min="9993" max="9993" width="1.421875" style="142" customWidth="1"/>
    <col min="9994" max="9994" width="13.7109375" style="142" customWidth="1"/>
    <col min="9995" max="9995" width="1.421875" style="142" customWidth="1"/>
    <col min="9996" max="9996" width="17.421875" style="142" customWidth="1"/>
    <col min="9997" max="9997" width="8.7109375" style="142" bestFit="1" customWidth="1"/>
    <col min="9998" max="9998" width="4.28125" style="142" customWidth="1"/>
    <col min="9999" max="9999" width="3.57421875" style="142" customWidth="1"/>
    <col min="10000" max="10000" width="5.57421875" style="142" bestFit="1" customWidth="1"/>
    <col min="10001" max="10001" width="19.7109375" style="142" bestFit="1" customWidth="1"/>
    <col min="10002" max="10002" width="7.28125" style="142" bestFit="1" customWidth="1"/>
    <col min="10003" max="10003" width="5.7109375" style="142" customWidth="1"/>
    <col min="10004" max="10004" width="5.421875" style="142" customWidth="1"/>
    <col min="10005" max="10240" width="9.140625" style="142" customWidth="1"/>
    <col min="10241" max="10241" width="29.7109375" style="142" customWidth="1"/>
    <col min="10242" max="10244" width="9.140625" style="142" customWidth="1"/>
    <col min="10245" max="10245" width="9.28125" style="142" customWidth="1"/>
    <col min="10246" max="10246" width="1.1484375" style="142" customWidth="1"/>
    <col min="10247" max="10247" width="9.140625" style="142" customWidth="1"/>
    <col min="10248" max="10248" width="9.57421875" style="142" customWidth="1"/>
    <col min="10249" max="10249" width="1.421875" style="142" customWidth="1"/>
    <col min="10250" max="10250" width="13.7109375" style="142" customWidth="1"/>
    <col min="10251" max="10251" width="1.421875" style="142" customWidth="1"/>
    <col min="10252" max="10252" width="17.421875" style="142" customWidth="1"/>
    <col min="10253" max="10253" width="8.7109375" style="142" bestFit="1" customWidth="1"/>
    <col min="10254" max="10254" width="4.28125" style="142" customWidth="1"/>
    <col min="10255" max="10255" width="3.57421875" style="142" customWidth="1"/>
    <col min="10256" max="10256" width="5.57421875" style="142" bestFit="1" customWidth="1"/>
    <col min="10257" max="10257" width="19.7109375" style="142" bestFit="1" customWidth="1"/>
    <col min="10258" max="10258" width="7.28125" style="142" bestFit="1" customWidth="1"/>
    <col min="10259" max="10259" width="5.7109375" style="142" customWidth="1"/>
    <col min="10260" max="10260" width="5.421875" style="142" customWidth="1"/>
    <col min="10261" max="10496" width="9.140625" style="142" customWidth="1"/>
    <col min="10497" max="10497" width="29.7109375" style="142" customWidth="1"/>
    <col min="10498" max="10500" width="9.140625" style="142" customWidth="1"/>
    <col min="10501" max="10501" width="9.28125" style="142" customWidth="1"/>
    <col min="10502" max="10502" width="1.1484375" style="142" customWidth="1"/>
    <col min="10503" max="10503" width="9.140625" style="142" customWidth="1"/>
    <col min="10504" max="10504" width="9.57421875" style="142" customWidth="1"/>
    <col min="10505" max="10505" width="1.421875" style="142" customWidth="1"/>
    <col min="10506" max="10506" width="13.7109375" style="142" customWidth="1"/>
    <col min="10507" max="10507" width="1.421875" style="142" customWidth="1"/>
    <col min="10508" max="10508" width="17.421875" style="142" customWidth="1"/>
    <col min="10509" max="10509" width="8.7109375" style="142" bestFit="1" customWidth="1"/>
    <col min="10510" max="10510" width="4.28125" style="142" customWidth="1"/>
    <col min="10511" max="10511" width="3.57421875" style="142" customWidth="1"/>
    <col min="10512" max="10512" width="5.57421875" style="142" bestFit="1" customWidth="1"/>
    <col min="10513" max="10513" width="19.7109375" style="142" bestFit="1" customWidth="1"/>
    <col min="10514" max="10514" width="7.28125" style="142" bestFit="1" customWidth="1"/>
    <col min="10515" max="10515" width="5.7109375" style="142" customWidth="1"/>
    <col min="10516" max="10516" width="5.421875" style="142" customWidth="1"/>
    <col min="10517" max="10752" width="9.140625" style="142" customWidth="1"/>
    <col min="10753" max="10753" width="29.7109375" style="142" customWidth="1"/>
    <col min="10754" max="10756" width="9.140625" style="142" customWidth="1"/>
    <col min="10757" max="10757" width="9.28125" style="142" customWidth="1"/>
    <col min="10758" max="10758" width="1.1484375" style="142" customWidth="1"/>
    <col min="10759" max="10759" width="9.140625" style="142" customWidth="1"/>
    <col min="10760" max="10760" width="9.57421875" style="142" customWidth="1"/>
    <col min="10761" max="10761" width="1.421875" style="142" customWidth="1"/>
    <col min="10762" max="10762" width="13.7109375" style="142" customWidth="1"/>
    <col min="10763" max="10763" width="1.421875" style="142" customWidth="1"/>
    <col min="10764" max="10764" width="17.421875" style="142" customWidth="1"/>
    <col min="10765" max="10765" width="8.7109375" style="142" bestFit="1" customWidth="1"/>
    <col min="10766" max="10766" width="4.28125" style="142" customWidth="1"/>
    <col min="10767" max="10767" width="3.57421875" style="142" customWidth="1"/>
    <col min="10768" max="10768" width="5.57421875" style="142" bestFit="1" customWidth="1"/>
    <col min="10769" max="10769" width="19.7109375" style="142" bestFit="1" customWidth="1"/>
    <col min="10770" max="10770" width="7.28125" style="142" bestFit="1" customWidth="1"/>
    <col min="10771" max="10771" width="5.7109375" style="142" customWidth="1"/>
    <col min="10772" max="10772" width="5.421875" style="142" customWidth="1"/>
    <col min="10773" max="11008" width="9.140625" style="142" customWidth="1"/>
    <col min="11009" max="11009" width="29.7109375" style="142" customWidth="1"/>
    <col min="11010" max="11012" width="9.140625" style="142" customWidth="1"/>
    <col min="11013" max="11013" width="9.28125" style="142" customWidth="1"/>
    <col min="11014" max="11014" width="1.1484375" style="142" customWidth="1"/>
    <col min="11015" max="11015" width="9.140625" style="142" customWidth="1"/>
    <col min="11016" max="11016" width="9.57421875" style="142" customWidth="1"/>
    <col min="11017" max="11017" width="1.421875" style="142" customWidth="1"/>
    <col min="11018" max="11018" width="13.7109375" style="142" customWidth="1"/>
    <col min="11019" max="11019" width="1.421875" style="142" customWidth="1"/>
    <col min="11020" max="11020" width="17.421875" style="142" customWidth="1"/>
    <col min="11021" max="11021" width="8.7109375" style="142" bestFit="1" customWidth="1"/>
    <col min="11022" max="11022" width="4.28125" style="142" customWidth="1"/>
    <col min="11023" max="11023" width="3.57421875" style="142" customWidth="1"/>
    <col min="11024" max="11024" width="5.57421875" style="142" bestFit="1" customWidth="1"/>
    <col min="11025" max="11025" width="19.7109375" style="142" bestFit="1" customWidth="1"/>
    <col min="11026" max="11026" width="7.28125" style="142" bestFit="1" customWidth="1"/>
    <col min="11027" max="11027" width="5.7109375" style="142" customWidth="1"/>
    <col min="11028" max="11028" width="5.421875" style="142" customWidth="1"/>
    <col min="11029" max="11264" width="9.140625" style="142" customWidth="1"/>
    <col min="11265" max="11265" width="29.7109375" style="142" customWidth="1"/>
    <col min="11266" max="11268" width="9.140625" style="142" customWidth="1"/>
    <col min="11269" max="11269" width="9.28125" style="142" customWidth="1"/>
    <col min="11270" max="11270" width="1.1484375" style="142" customWidth="1"/>
    <col min="11271" max="11271" width="9.140625" style="142" customWidth="1"/>
    <col min="11272" max="11272" width="9.57421875" style="142" customWidth="1"/>
    <col min="11273" max="11273" width="1.421875" style="142" customWidth="1"/>
    <col min="11274" max="11274" width="13.7109375" style="142" customWidth="1"/>
    <col min="11275" max="11275" width="1.421875" style="142" customWidth="1"/>
    <col min="11276" max="11276" width="17.421875" style="142" customWidth="1"/>
    <col min="11277" max="11277" width="8.7109375" style="142" bestFit="1" customWidth="1"/>
    <col min="11278" max="11278" width="4.28125" style="142" customWidth="1"/>
    <col min="11279" max="11279" width="3.57421875" style="142" customWidth="1"/>
    <col min="11280" max="11280" width="5.57421875" style="142" bestFit="1" customWidth="1"/>
    <col min="11281" max="11281" width="19.7109375" style="142" bestFit="1" customWidth="1"/>
    <col min="11282" max="11282" width="7.28125" style="142" bestFit="1" customWidth="1"/>
    <col min="11283" max="11283" width="5.7109375" style="142" customWidth="1"/>
    <col min="11284" max="11284" width="5.421875" style="142" customWidth="1"/>
    <col min="11285" max="11520" width="9.140625" style="142" customWidth="1"/>
    <col min="11521" max="11521" width="29.7109375" style="142" customWidth="1"/>
    <col min="11522" max="11524" width="9.140625" style="142" customWidth="1"/>
    <col min="11525" max="11525" width="9.28125" style="142" customWidth="1"/>
    <col min="11526" max="11526" width="1.1484375" style="142" customWidth="1"/>
    <col min="11527" max="11527" width="9.140625" style="142" customWidth="1"/>
    <col min="11528" max="11528" width="9.57421875" style="142" customWidth="1"/>
    <col min="11529" max="11529" width="1.421875" style="142" customWidth="1"/>
    <col min="11530" max="11530" width="13.7109375" style="142" customWidth="1"/>
    <col min="11531" max="11531" width="1.421875" style="142" customWidth="1"/>
    <col min="11532" max="11532" width="17.421875" style="142" customWidth="1"/>
    <col min="11533" max="11533" width="8.7109375" style="142" bestFit="1" customWidth="1"/>
    <col min="11534" max="11534" width="4.28125" style="142" customWidth="1"/>
    <col min="11535" max="11535" width="3.57421875" style="142" customWidth="1"/>
    <col min="11536" max="11536" width="5.57421875" style="142" bestFit="1" customWidth="1"/>
    <col min="11537" max="11537" width="19.7109375" style="142" bestFit="1" customWidth="1"/>
    <col min="11538" max="11538" width="7.28125" style="142" bestFit="1" customWidth="1"/>
    <col min="11539" max="11539" width="5.7109375" style="142" customWidth="1"/>
    <col min="11540" max="11540" width="5.421875" style="142" customWidth="1"/>
    <col min="11541" max="11776" width="9.140625" style="142" customWidth="1"/>
    <col min="11777" max="11777" width="29.7109375" style="142" customWidth="1"/>
    <col min="11778" max="11780" width="9.140625" style="142" customWidth="1"/>
    <col min="11781" max="11781" width="9.28125" style="142" customWidth="1"/>
    <col min="11782" max="11782" width="1.1484375" style="142" customWidth="1"/>
    <col min="11783" max="11783" width="9.140625" style="142" customWidth="1"/>
    <col min="11784" max="11784" width="9.57421875" style="142" customWidth="1"/>
    <col min="11785" max="11785" width="1.421875" style="142" customWidth="1"/>
    <col min="11786" max="11786" width="13.7109375" style="142" customWidth="1"/>
    <col min="11787" max="11787" width="1.421875" style="142" customWidth="1"/>
    <col min="11788" max="11788" width="17.421875" style="142" customWidth="1"/>
    <col min="11789" max="11789" width="8.7109375" style="142" bestFit="1" customWidth="1"/>
    <col min="11790" max="11790" width="4.28125" style="142" customWidth="1"/>
    <col min="11791" max="11791" width="3.57421875" style="142" customWidth="1"/>
    <col min="11792" max="11792" width="5.57421875" style="142" bestFit="1" customWidth="1"/>
    <col min="11793" max="11793" width="19.7109375" style="142" bestFit="1" customWidth="1"/>
    <col min="11794" max="11794" width="7.28125" style="142" bestFit="1" customWidth="1"/>
    <col min="11795" max="11795" width="5.7109375" style="142" customWidth="1"/>
    <col min="11796" max="11796" width="5.421875" style="142" customWidth="1"/>
    <col min="11797" max="12032" width="9.140625" style="142" customWidth="1"/>
    <col min="12033" max="12033" width="29.7109375" style="142" customWidth="1"/>
    <col min="12034" max="12036" width="9.140625" style="142" customWidth="1"/>
    <col min="12037" max="12037" width="9.28125" style="142" customWidth="1"/>
    <col min="12038" max="12038" width="1.1484375" style="142" customWidth="1"/>
    <col min="12039" max="12039" width="9.140625" style="142" customWidth="1"/>
    <col min="12040" max="12040" width="9.57421875" style="142" customWidth="1"/>
    <col min="12041" max="12041" width="1.421875" style="142" customWidth="1"/>
    <col min="12042" max="12042" width="13.7109375" style="142" customWidth="1"/>
    <col min="12043" max="12043" width="1.421875" style="142" customWidth="1"/>
    <col min="12044" max="12044" width="17.421875" style="142" customWidth="1"/>
    <col min="12045" max="12045" width="8.7109375" style="142" bestFit="1" customWidth="1"/>
    <col min="12046" max="12046" width="4.28125" style="142" customWidth="1"/>
    <col min="12047" max="12047" width="3.57421875" style="142" customWidth="1"/>
    <col min="12048" max="12048" width="5.57421875" style="142" bestFit="1" customWidth="1"/>
    <col min="12049" max="12049" width="19.7109375" style="142" bestFit="1" customWidth="1"/>
    <col min="12050" max="12050" width="7.28125" style="142" bestFit="1" customWidth="1"/>
    <col min="12051" max="12051" width="5.7109375" style="142" customWidth="1"/>
    <col min="12052" max="12052" width="5.421875" style="142" customWidth="1"/>
    <col min="12053" max="12288" width="9.140625" style="142" customWidth="1"/>
    <col min="12289" max="12289" width="29.7109375" style="142" customWidth="1"/>
    <col min="12290" max="12292" width="9.140625" style="142" customWidth="1"/>
    <col min="12293" max="12293" width="9.28125" style="142" customWidth="1"/>
    <col min="12294" max="12294" width="1.1484375" style="142" customWidth="1"/>
    <col min="12295" max="12295" width="9.140625" style="142" customWidth="1"/>
    <col min="12296" max="12296" width="9.57421875" style="142" customWidth="1"/>
    <col min="12297" max="12297" width="1.421875" style="142" customWidth="1"/>
    <col min="12298" max="12298" width="13.7109375" style="142" customWidth="1"/>
    <col min="12299" max="12299" width="1.421875" style="142" customWidth="1"/>
    <col min="12300" max="12300" width="17.421875" style="142" customWidth="1"/>
    <col min="12301" max="12301" width="8.7109375" style="142" bestFit="1" customWidth="1"/>
    <col min="12302" max="12302" width="4.28125" style="142" customWidth="1"/>
    <col min="12303" max="12303" width="3.57421875" style="142" customWidth="1"/>
    <col min="12304" max="12304" width="5.57421875" style="142" bestFit="1" customWidth="1"/>
    <col min="12305" max="12305" width="19.7109375" style="142" bestFit="1" customWidth="1"/>
    <col min="12306" max="12306" width="7.28125" style="142" bestFit="1" customWidth="1"/>
    <col min="12307" max="12307" width="5.7109375" style="142" customWidth="1"/>
    <col min="12308" max="12308" width="5.421875" style="142" customWidth="1"/>
    <col min="12309" max="12544" width="9.140625" style="142" customWidth="1"/>
    <col min="12545" max="12545" width="29.7109375" style="142" customWidth="1"/>
    <col min="12546" max="12548" width="9.140625" style="142" customWidth="1"/>
    <col min="12549" max="12549" width="9.28125" style="142" customWidth="1"/>
    <col min="12550" max="12550" width="1.1484375" style="142" customWidth="1"/>
    <col min="12551" max="12551" width="9.140625" style="142" customWidth="1"/>
    <col min="12552" max="12552" width="9.57421875" style="142" customWidth="1"/>
    <col min="12553" max="12553" width="1.421875" style="142" customWidth="1"/>
    <col min="12554" max="12554" width="13.7109375" style="142" customWidth="1"/>
    <col min="12555" max="12555" width="1.421875" style="142" customWidth="1"/>
    <col min="12556" max="12556" width="17.421875" style="142" customWidth="1"/>
    <col min="12557" max="12557" width="8.7109375" style="142" bestFit="1" customWidth="1"/>
    <col min="12558" max="12558" width="4.28125" style="142" customWidth="1"/>
    <col min="12559" max="12559" width="3.57421875" style="142" customWidth="1"/>
    <col min="12560" max="12560" width="5.57421875" style="142" bestFit="1" customWidth="1"/>
    <col min="12561" max="12561" width="19.7109375" style="142" bestFit="1" customWidth="1"/>
    <col min="12562" max="12562" width="7.28125" style="142" bestFit="1" customWidth="1"/>
    <col min="12563" max="12563" width="5.7109375" style="142" customWidth="1"/>
    <col min="12564" max="12564" width="5.421875" style="142" customWidth="1"/>
    <col min="12565" max="12800" width="9.140625" style="142" customWidth="1"/>
    <col min="12801" max="12801" width="29.7109375" style="142" customWidth="1"/>
    <col min="12802" max="12804" width="9.140625" style="142" customWidth="1"/>
    <col min="12805" max="12805" width="9.28125" style="142" customWidth="1"/>
    <col min="12806" max="12806" width="1.1484375" style="142" customWidth="1"/>
    <col min="12807" max="12807" width="9.140625" style="142" customWidth="1"/>
    <col min="12808" max="12808" width="9.57421875" style="142" customWidth="1"/>
    <col min="12809" max="12809" width="1.421875" style="142" customWidth="1"/>
    <col min="12810" max="12810" width="13.7109375" style="142" customWidth="1"/>
    <col min="12811" max="12811" width="1.421875" style="142" customWidth="1"/>
    <col min="12812" max="12812" width="17.421875" style="142" customWidth="1"/>
    <col min="12813" max="12813" width="8.7109375" style="142" bestFit="1" customWidth="1"/>
    <col min="12814" max="12814" width="4.28125" style="142" customWidth="1"/>
    <col min="12815" max="12815" width="3.57421875" style="142" customWidth="1"/>
    <col min="12816" max="12816" width="5.57421875" style="142" bestFit="1" customWidth="1"/>
    <col min="12817" max="12817" width="19.7109375" style="142" bestFit="1" customWidth="1"/>
    <col min="12818" max="12818" width="7.28125" style="142" bestFit="1" customWidth="1"/>
    <col min="12819" max="12819" width="5.7109375" style="142" customWidth="1"/>
    <col min="12820" max="12820" width="5.421875" style="142" customWidth="1"/>
    <col min="12821" max="13056" width="9.140625" style="142" customWidth="1"/>
    <col min="13057" max="13057" width="29.7109375" style="142" customWidth="1"/>
    <col min="13058" max="13060" width="9.140625" style="142" customWidth="1"/>
    <col min="13061" max="13061" width="9.28125" style="142" customWidth="1"/>
    <col min="13062" max="13062" width="1.1484375" style="142" customWidth="1"/>
    <col min="13063" max="13063" width="9.140625" style="142" customWidth="1"/>
    <col min="13064" max="13064" width="9.57421875" style="142" customWidth="1"/>
    <col min="13065" max="13065" width="1.421875" style="142" customWidth="1"/>
    <col min="13066" max="13066" width="13.7109375" style="142" customWidth="1"/>
    <col min="13067" max="13067" width="1.421875" style="142" customWidth="1"/>
    <col min="13068" max="13068" width="17.421875" style="142" customWidth="1"/>
    <col min="13069" max="13069" width="8.7109375" style="142" bestFit="1" customWidth="1"/>
    <col min="13070" max="13070" width="4.28125" style="142" customWidth="1"/>
    <col min="13071" max="13071" width="3.57421875" style="142" customWidth="1"/>
    <col min="13072" max="13072" width="5.57421875" style="142" bestFit="1" customWidth="1"/>
    <col min="13073" max="13073" width="19.7109375" style="142" bestFit="1" customWidth="1"/>
    <col min="13074" max="13074" width="7.28125" style="142" bestFit="1" customWidth="1"/>
    <col min="13075" max="13075" width="5.7109375" style="142" customWidth="1"/>
    <col min="13076" max="13076" width="5.421875" style="142" customWidth="1"/>
    <col min="13077" max="13312" width="9.140625" style="142" customWidth="1"/>
    <col min="13313" max="13313" width="29.7109375" style="142" customWidth="1"/>
    <col min="13314" max="13316" width="9.140625" style="142" customWidth="1"/>
    <col min="13317" max="13317" width="9.28125" style="142" customWidth="1"/>
    <col min="13318" max="13318" width="1.1484375" style="142" customWidth="1"/>
    <col min="13319" max="13319" width="9.140625" style="142" customWidth="1"/>
    <col min="13320" max="13320" width="9.57421875" style="142" customWidth="1"/>
    <col min="13321" max="13321" width="1.421875" style="142" customWidth="1"/>
    <col min="13322" max="13322" width="13.7109375" style="142" customWidth="1"/>
    <col min="13323" max="13323" width="1.421875" style="142" customWidth="1"/>
    <col min="13324" max="13324" width="17.421875" style="142" customWidth="1"/>
    <col min="13325" max="13325" width="8.7109375" style="142" bestFit="1" customWidth="1"/>
    <col min="13326" max="13326" width="4.28125" style="142" customWidth="1"/>
    <col min="13327" max="13327" width="3.57421875" style="142" customWidth="1"/>
    <col min="13328" max="13328" width="5.57421875" style="142" bestFit="1" customWidth="1"/>
    <col min="13329" max="13329" width="19.7109375" style="142" bestFit="1" customWidth="1"/>
    <col min="13330" max="13330" width="7.28125" style="142" bestFit="1" customWidth="1"/>
    <col min="13331" max="13331" width="5.7109375" style="142" customWidth="1"/>
    <col min="13332" max="13332" width="5.421875" style="142" customWidth="1"/>
    <col min="13333" max="13568" width="9.140625" style="142" customWidth="1"/>
    <col min="13569" max="13569" width="29.7109375" style="142" customWidth="1"/>
    <col min="13570" max="13572" width="9.140625" style="142" customWidth="1"/>
    <col min="13573" max="13573" width="9.28125" style="142" customWidth="1"/>
    <col min="13574" max="13574" width="1.1484375" style="142" customWidth="1"/>
    <col min="13575" max="13575" width="9.140625" style="142" customWidth="1"/>
    <col min="13576" max="13576" width="9.57421875" style="142" customWidth="1"/>
    <col min="13577" max="13577" width="1.421875" style="142" customWidth="1"/>
    <col min="13578" max="13578" width="13.7109375" style="142" customWidth="1"/>
    <col min="13579" max="13579" width="1.421875" style="142" customWidth="1"/>
    <col min="13580" max="13580" width="17.421875" style="142" customWidth="1"/>
    <col min="13581" max="13581" width="8.7109375" style="142" bestFit="1" customWidth="1"/>
    <col min="13582" max="13582" width="4.28125" style="142" customWidth="1"/>
    <col min="13583" max="13583" width="3.57421875" style="142" customWidth="1"/>
    <col min="13584" max="13584" width="5.57421875" style="142" bestFit="1" customWidth="1"/>
    <col min="13585" max="13585" width="19.7109375" style="142" bestFit="1" customWidth="1"/>
    <col min="13586" max="13586" width="7.28125" style="142" bestFit="1" customWidth="1"/>
    <col min="13587" max="13587" width="5.7109375" style="142" customWidth="1"/>
    <col min="13588" max="13588" width="5.421875" style="142" customWidth="1"/>
    <col min="13589" max="13824" width="9.140625" style="142" customWidth="1"/>
    <col min="13825" max="13825" width="29.7109375" style="142" customWidth="1"/>
    <col min="13826" max="13828" width="9.140625" style="142" customWidth="1"/>
    <col min="13829" max="13829" width="9.28125" style="142" customWidth="1"/>
    <col min="13830" max="13830" width="1.1484375" style="142" customWidth="1"/>
    <col min="13831" max="13831" width="9.140625" style="142" customWidth="1"/>
    <col min="13832" max="13832" width="9.57421875" style="142" customWidth="1"/>
    <col min="13833" max="13833" width="1.421875" style="142" customWidth="1"/>
    <col min="13834" max="13834" width="13.7109375" style="142" customWidth="1"/>
    <col min="13835" max="13835" width="1.421875" style="142" customWidth="1"/>
    <col min="13836" max="13836" width="17.421875" style="142" customWidth="1"/>
    <col min="13837" max="13837" width="8.7109375" style="142" bestFit="1" customWidth="1"/>
    <col min="13838" max="13838" width="4.28125" style="142" customWidth="1"/>
    <col min="13839" max="13839" width="3.57421875" style="142" customWidth="1"/>
    <col min="13840" max="13840" width="5.57421875" style="142" bestFit="1" customWidth="1"/>
    <col min="13841" max="13841" width="19.7109375" style="142" bestFit="1" customWidth="1"/>
    <col min="13842" max="13842" width="7.28125" style="142" bestFit="1" customWidth="1"/>
    <col min="13843" max="13843" width="5.7109375" style="142" customWidth="1"/>
    <col min="13844" max="13844" width="5.421875" style="142" customWidth="1"/>
    <col min="13845" max="14080" width="9.140625" style="142" customWidth="1"/>
    <col min="14081" max="14081" width="29.7109375" style="142" customWidth="1"/>
    <col min="14082" max="14084" width="9.140625" style="142" customWidth="1"/>
    <col min="14085" max="14085" width="9.28125" style="142" customWidth="1"/>
    <col min="14086" max="14086" width="1.1484375" style="142" customWidth="1"/>
    <col min="14087" max="14087" width="9.140625" style="142" customWidth="1"/>
    <col min="14088" max="14088" width="9.57421875" style="142" customWidth="1"/>
    <col min="14089" max="14089" width="1.421875" style="142" customWidth="1"/>
    <col min="14090" max="14090" width="13.7109375" style="142" customWidth="1"/>
    <col min="14091" max="14091" width="1.421875" style="142" customWidth="1"/>
    <col min="14092" max="14092" width="17.421875" style="142" customWidth="1"/>
    <col min="14093" max="14093" width="8.7109375" style="142" bestFit="1" customWidth="1"/>
    <col min="14094" max="14094" width="4.28125" style="142" customWidth="1"/>
    <col min="14095" max="14095" width="3.57421875" style="142" customWidth="1"/>
    <col min="14096" max="14096" width="5.57421875" style="142" bestFit="1" customWidth="1"/>
    <col min="14097" max="14097" width="19.7109375" style="142" bestFit="1" customWidth="1"/>
    <col min="14098" max="14098" width="7.28125" style="142" bestFit="1" customWidth="1"/>
    <col min="14099" max="14099" width="5.7109375" style="142" customWidth="1"/>
    <col min="14100" max="14100" width="5.421875" style="142" customWidth="1"/>
    <col min="14101" max="14336" width="9.140625" style="142" customWidth="1"/>
    <col min="14337" max="14337" width="29.7109375" style="142" customWidth="1"/>
    <col min="14338" max="14340" width="9.140625" style="142" customWidth="1"/>
    <col min="14341" max="14341" width="9.28125" style="142" customWidth="1"/>
    <col min="14342" max="14342" width="1.1484375" style="142" customWidth="1"/>
    <col min="14343" max="14343" width="9.140625" style="142" customWidth="1"/>
    <col min="14344" max="14344" width="9.57421875" style="142" customWidth="1"/>
    <col min="14345" max="14345" width="1.421875" style="142" customWidth="1"/>
    <col min="14346" max="14346" width="13.7109375" style="142" customWidth="1"/>
    <col min="14347" max="14347" width="1.421875" style="142" customWidth="1"/>
    <col min="14348" max="14348" width="17.421875" style="142" customWidth="1"/>
    <col min="14349" max="14349" width="8.7109375" style="142" bestFit="1" customWidth="1"/>
    <col min="14350" max="14350" width="4.28125" style="142" customWidth="1"/>
    <col min="14351" max="14351" width="3.57421875" style="142" customWidth="1"/>
    <col min="14352" max="14352" width="5.57421875" style="142" bestFit="1" customWidth="1"/>
    <col min="14353" max="14353" width="19.7109375" style="142" bestFit="1" customWidth="1"/>
    <col min="14354" max="14354" width="7.28125" style="142" bestFit="1" customWidth="1"/>
    <col min="14355" max="14355" width="5.7109375" style="142" customWidth="1"/>
    <col min="14356" max="14356" width="5.421875" style="142" customWidth="1"/>
    <col min="14357" max="14592" width="9.140625" style="142" customWidth="1"/>
    <col min="14593" max="14593" width="29.7109375" style="142" customWidth="1"/>
    <col min="14594" max="14596" width="9.140625" style="142" customWidth="1"/>
    <col min="14597" max="14597" width="9.28125" style="142" customWidth="1"/>
    <col min="14598" max="14598" width="1.1484375" style="142" customWidth="1"/>
    <col min="14599" max="14599" width="9.140625" style="142" customWidth="1"/>
    <col min="14600" max="14600" width="9.57421875" style="142" customWidth="1"/>
    <col min="14601" max="14601" width="1.421875" style="142" customWidth="1"/>
    <col min="14602" max="14602" width="13.7109375" style="142" customWidth="1"/>
    <col min="14603" max="14603" width="1.421875" style="142" customWidth="1"/>
    <col min="14604" max="14604" width="17.421875" style="142" customWidth="1"/>
    <col min="14605" max="14605" width="8.7109375" style="142" bestFit="1" customWidth="1"/>
    <col min="14606" max="14606" width="4.28125" style="142" customWidth="1"/>
    <col min="14607" max="14607" width="3.57421875" style="142" customWidth="1"/>
    <col min="14608" max="14608" width="5.57421875" style="142" bestFit="1" customWidth="1"/>
    <col min="14609" max="14609" width="19.7109375" style="142" bestFit="1" customWidth="1"/>
    <col min="14610" max="14610" width="7.28125" style="142" bestFit="1" customWidth="1"/>
    <col min="14611" max="14611" width="5.7109375" style="142" customWidth="1"/>
    <col min="14612" max="14612" width="5.421875" style="142" customWidth="1"/>
    <col min="14613" max="14848" width="9.140625" style="142" customWidth="1"/>
    <col min="14849" max="14849" width="29.7109375" style="142" customWidth="1"/>
    <col min="14850" max="14852" width="9.140625" style="142" customWidth="1"/>
    <col min="14853" max="14853" width="9.28125" style="142" customWidth="1"/>
    <col min="14854" max="14854" width="1.1484375" style="142" customWidth="1"/>
    <col min="14855" max="14855" width="9.140625" style="142" customWidth="1"/>
    <col min="14856" max="14856" width="9.57421875" style="142" customWidth="1"/>
    <col min="14857" max="14857" width="1.421875" style="142" customWidth="1"/>
    <col min="14858" max="14858" width="13.7109375" style="142" customWidth="1"/>
    <col min="14859" max="14859" width="1.421875" style="142" customWidth="1"/>
    <col min="14860" max="14860" width="17.421875" style="142" customWidth="1"/>
    <col min="14861" max="14861" width="8.7109375" style="142" bestFit="1" customWidth="1"/>
    <col min="14862" max="14862" width="4.28125" style="142" customWidth="1"/>
    <col min="14863" max="14863" width="3.57421875" style="142" customWidth="1"/>
    <col min="14864" max="14864" width="5.57421875" style="142" bestFit="1" customWidth="1"/>
    <col min="14865" max="14865" width="19.7109375" style="142" bestFit="1" customWidth="1"/>
    <col min="14866" max="14866" width="7.28125" style="142" bestFit="1" customWidth="1"/>
    <col min="14867" max="14867" width="5.7109375" style="142" customWidth="1"/>
    <col min="14868" max="14868" width="5.421875" style="142" customWidth="1"/>
    <col min="14869" max="15104" width="9.140625" style="142" customWidth="1"/>
    <col min="15105" max="15105" width="29.7109375" style="142" customWidth="1"/>
    <col min="15106" max="15108" width="9.140625" style="142" customWidth="1"/>
    <col min="15109" max="15109" width="9.28125" style="142" customWidth="1"/>
    <col min="15110" max="15110" width="1.1484375" style="142" customWidth="1"/>
    <col min="15111" max="15111" width="9.140625" style="142" customWidth="1"/>
    <col min="15112" max="15112" width="9.57421875" style="142" customWidth="1"/>
    <col min="15113" max="15113" width="1.421875" style="142" customWidth="1"/>
    <col min="15114" max="15114" width="13.7109375" style="142" customWidth="1"/>
    <col min="15115" max="15115" width="1.421875" style="142" customWidth="1"/>
    <col min="15116" max="15116" width="17.421875" style="142" customWidth="1"/>
    <col min="15117" max="15117" width="8.7109375" style="142" bestFit="1" customWidth="1"/>
    <col min="15118" max="15118" width="4.28125" style="142" customWidth="1"/>
    <col min="15119" max="15119" width="3.57421875" style="142" customWidth="1"/>
    <col min="15120" max="15120" width="5.57421875" style="142" bestFit="1" customWidth="1"/>
    <col min="15121" max="15121" width="19.7109375" style="142" bestFit="1" customWidth="1"/>
    <col min="15122" max="15122" width="7.28125" style="142" bestFit="1" customWidth="1"/>
    <col min="15123" max="15123" width="5.7109375" style="142" customWidth="1"/>
    <col min="15124" max="15124" width="5.421875" style="142" customWidth="1"/>
    <col min="15125" max="15360" width="9.140625" style="142" customWidth="1"/>
    <col min="15361" max="15361" width="29.7109375" style="142" customWidth="1"/>
    <col min="15362" max="15364" width="9.140625" style="142" customWidth="1"/>
    <col min="15365" max="15365" width="9.28125" style="142" customWidth="1"/>
    <col min="15366" max="15366" width="1.1484375" style="142" customWidth="1"/>
    <col min="15367" max="15367" width="9.140625" style="142" customWidth="1"/>
    <col min="15368" max="15368" width="9.57421875" style="142" customWidth="1"/>
    <col min="15369" max="15369" width="1.421875" style="142" customWidth="1"/>
    <col min="15370" max="15370" width="13.7109375" style="142" customWidth="1"/>
    <col min="15371" max="15371" width="1.421875" style="142" customWidth="1"/>
    <col min="15372" max="15372" width="17.421875" style="142" customWidth="1"/>
    <col min="15373" max="15373" width="8.7109375" style="142" bestFit="1" customWidth="1"/>
    <col min="15374" max="15374" width="4.28125" style="142" customWidth="1"/>
    <col min="15375" max="15375" width="3.57421875" style="142" customWidth="1"/>
    <col min="15376" max="15376" width="5.57421875" style="142" bestFit="1" customWidth="1"/>
    <col min="15377" max="15377" width="19.7109375" style="142" bestFit="1" customWidth="1"/>
    <col min="15378" max="15378" width="7.28125" style="142" bestFit="1" customWidth="1"/>
    <col min="15379" max="15379" width="5.7109375" style="142" customWidth="1"/>
    <col min="15380" max="15380" width="5.421875" style="142" customWidth="1"/>
    <col min="15381" max="15616" width="9.140625" style="142" customWidth="1"/>
    <col min="15617" max="15617" width="29.7109375" style="142" customWidth="1"/>
    <col min="15618" max="15620" width="9.140625" style="142" customWidth="1"/>
    <col min="15621" max="15621" width="9.28125" style="142" customWidth="1"/>
    <col min="15622" max="15622" width="1.1484375" style="142" customWidth="1"/>
    <col min="15623" max="15623" width="9.140625" style="142" customWidth="1"/>
    <col min="15624" max="15624" width="9.57421875" style="142" customWidth="1"/>
    <col min="15625" max="15625" width="1.421875" style="142" customWidth="1"/>
    <col min="15626" max="15626" width="13.7109375" style="142" customWidth="1"/>
    <col min="15627" max="15627" width="1.421875" style="142" customWidth="1"/>
    <col min="15628" max="15628" width="17.421875" style="142" customWidth="1"/>
    <col min="15629" max="15629" width="8.7109375" style="142" bestFit="1" customWidth="1"/>
    <col min="15630" max="15630" width="4.28125" style="142" customWidth="1"/>
    <col min="15631" max="15631" width="3.57421875" style="142" customWidth="1"/>
    <col min="15632" max="15632" width="5.57421875" style="142" bestFit="1" customWidth="1"/>
    <col min="15633" max="15633" width="19.7109375" style="142" bestFit="1" customWidth="1"/>
    <col min="15634" max="15634" width="7.28125" style="142" bestFit="1" customWidth="1"/>
    <col min="15635" max="15635" width="5.7109375" style="142" customWidth="1"/>
    <col min="15636" max="15636" width="5.421875" style="142" customWidth="1"/>
    <col min="15637" max="15872" width="9.140625" style="142" customWidth="1"/>
    <col min="15873" max="15873" width="29.7109375" style="142" customWidth="1"/>
    <col min="15874" max="15876" width="9.140625" style="142" customWidth="1"/>
    <col min="15877" max="15877" width="9.28125" style="142" customWidth="1"/>
    <col min="15878" max="15878" width="1.1484375" style="142" customWidth="1"/>
    <col min="15879" max="15879" width="9.140625" style="142" customWidth="1"/>
    <col min="15880" max="15880" width="9.57421875" style="142" customWidth="1"/>
    <col min="15881" max="15881" width="1.421875" style="142" customWidth="1"/>
    <col min="15882" max="15882" width="13.7109375" style="142" customWidth="1"/>
    <col min="15883" max="15883" width="1.421875" style="142" customWidth="1"/>
    <col min="15884" max="15884" width="17.421875" style="142" customWidth="1"/>
    <col min="15885" max="15885" width="8.7109375" style="142" bestFit="1" customWidth="1"/>
    <col min="15886" max="15886" width="4.28125" style="142" customWidth="1"/>
    <col min="15887" max="15887" width="3.57421875" style="142" customWidth="1"/>
    <col min="15888" max="15888" width="5.57421875" style="142" bestFit="1" customWidth="1"/>
    <col min="15889" max="15889" width="19.7109375" style="142" bestFit="1" customWidth="1"/>
    <col min="15890" max="15890" width="7.28125" style="142" bestFit="1" customWidth="1"/>
    <col min="15891" max="15891" width="5.7109375" style="142" customWidth="1"/>
    <col min="15892" max="15892" width="5.421875" style="142" customWidth="1"/>
    <col min="15893" max="16128" width="9.140625" style="142" customWidth="1"/>
    <col min="16129" max="16129" width="29.7109375" style="142" customWidth="1"/>
    <col min="16130" max="16132" width="9.140625" style="142" customWidth="1"/>
    <col min="16133" max="16133" width="9.28125" style="142" customWidth="1"/>
    <col min="16134" max="16134" width="1.1484375" style="142" customWidth="1"/>
    <col min="16135" max="16135" width="9.140625" style="142" customWidth="1"/>
    <col min="16136" max="16136" width="9.57421875" style="142" customWidth="1"/>
    <col min="16137" max="16137" width="1.421875" style="142" customWidth="1"/>
    <col min="16138" max="16138" width="13.7109375" style="142" customWidth="1"/>
    <col min="16139" max="16139" width="1.421875" style="142" customWidth="1"/>
    <col min="16140" max="16140" width="17.421875" style="142" customWidth="1"/>
    <col min="16141" max="16141" width="8.7109375" style="142" bestFit="1" customWidth="1"/>
    <col min="16142" max="16142" width="4.28125" style="142" customWidth="1"/>
    <col min="16143" max="16143" width="3.57421875" style="142" customWidth="1"/>
    <col min="16144" max="16144" width="5.57421875" style="142" bestFit="1" customWidth="1"/>
    <col min="16145" max="16145" width="19.7109375" style="142" bestFit="1" customWidth="1"/>
    <col min="16146" max="16146" width="7.28125" style="142" bestFit="1" customWidth="1"/>
    <col min="16147" max="16147" width="5.7109375" style="142" customWidth="1"/>
    <col min="16148" max="16148" width="5.421875" style="142" customWidth="1"/>
    <col min="16149" max="16384" width="9.140625" style="142" customWidth="1"/>
  </cols>
  <sheetData>
    <row r="1" spans="1:22" ht="15">
      <c r="A1" s="135" t="s">
        <v>109</v>
      </c>
      <c r="B1" s="136"/>
      <c r="C1" s="137"/>
      <c r="D1" s="137" t="s">
        <v>110</v>
      </c>
      <c r="E1" s="137"/>
      <c r="F1" s="137"/>
      <c r="G1" s="138"/>
      <c r="H1" s="137"/>
      <c r="I1" s="137"/>
      <c r="J1" s="139"/>
      <c r="K1" s="140"/>
      <c r="L1" s="141" t="s">
        <v>111</v>
      </c>
      <c r="M1" s="141"/>
      <c r="N1" s="140"/>
      <c r="O1" s="140"/>
      <c r="P1" s="140"/>
      <c r="Q1" s="140"/>
      <c r="R1" s="140"/>
      <c r="S1" s="140"/>
      <c r="T1" s="140"/>
      <c r="U1" s="140"/>
      <c r="V1" s="140"/>
    </row>
    <row r="2" spans="1:22" ht="15">
      <c r="A2" s="135"/>
      <c r="B2" s="136" t="s">
        <v>112</v>
      </c>
      <c r="C2" s="137"/>
      <c r="D2" s="137"/>
      <c r="E2" s="143"/>
      <c r="F2" s="144"/>
      <c r="G2" s="136" t="s">
        <v>113</v>
      </c>
      <c r="H2" s="137"/>
      <c r="I2" s="145"/>
      <c r="J2" s="146" t="s">
        <v>114</v>
      </c>
      <c r="K2" s="140"/>
      <c r="L2"/>
      <c r="M2"/>
      <c r="N2"/>
      <c r="O2"/>
      <c r="P2"/>
      <c r="Q2"/>
      <c r="R2"/>
      <c r="S2"/>
      <c r="T2"/>
      <c r="U2"/>
      <c r="V2"/>
    </row>
    <row r="3" spans="1:22" ht="15">
      <c r="A3" s="140"/>
      <c r="B3" s="147" t="s">
        <v>115</v>
      </c>
      <c r="C3" s="147"/>
      <c r="D3" s="147"/>
      <c r="E3" s="147"/>
      <c r="F3" s="144"/>
      <c r="G3" s="136" t="s">
        <v>116</v>
      </c>
      <c r="H3" s="137"/>
      <c r="I3" s="145"/>
      <c r="J3" s="139"/>
      <c r="K3" s="140"/>
      <c r="L3"/>
      <c r="M3"/>
      <c r="N3"/>
      <c r="O3"/>
      <c r="P3"/>
      <c r="Q3"/>
      <c r="R3"/>
      <c r="S3"/>
      <c r="T3"/>
      <c r="U3"/>
      <c r="V3"/>
    </row>
    <row r="4" spans="1:22" ht="15">
      <c r="A4" s="140"/>
      <c r="B4" s="147" t="s">
        <v>245</v>
      </c>
      <c r="C4" s="147"/>
      <c r="D4" s="147"/>
      <c r="E4" s="147"/>
      <c r="F4" s="144"/>
      <c r="G4" s="136" t="s">
        <v>246</v>
      </c>
      <c r="H4" s="137"/>
      <c r="I4" s="148"/>
      <c r="J4" s="148"/>
      <c r="K4" s="140"/>
      <c r="L4" t="s">
        <v>249</v>
      </c>
      <c r="M4"/>
      <c r="N4"/>
      <c r="O4"/>
      <c r="P4"/>
      <c r="Q4"/>
      <c r="R4"/>
      <c r="S4"/>
      <c r="T4"/>
      <c r="U4"/>
      <c r="V4"/>
    </row>
    <row r="5" spans="1:22" ht="15">
      <c r="A5" s="149" t="s">
        <v>144</v>
      </c>
      <c r="B5" s="267">
        <v>2023</v>
      </c>
      <c r="C5" s="150">
        <f aca="true" t="shared" si="0" ref="C5:E6">B5+1</f>
        <v>2024</v>
      </c>
      <c r="D5" s="150">
        <f t="shared" si="0"/>
        <v>2025</v>
      </c>
      <c r="E5" s="150">
        <f t="shared" si="0"/>
        <v>2026</v>
      </c>
      <c r="F5" s="150"/>
      <c r="G5" s="267">
        <f>E5+1</f>
        <v>2027</v>
      </c>
      <c r="H5" s="150">
        <f>G5+1</f>
        <v>2028</v>
      </c>
      <c r="I5" s="150"/>
      <c r="J5" s="267">
        <v>2032</v>
      </c>
      <c r="K5" s="140">
        <v>3</v>
      </c>
      <c r="L5"/>
      <c r="M5"/>
      <c r="N5"/>
      <c r="O5"/>
      <c r="P5"/>
      <c r="Q5"/>
      <c r="R5"/>
      <c r="S5"/>
      <c r="T5"/>
      <c r="U5"/>
      <c r="V5"/>
    </row>
    <row r="6" spans="1:22" ht="15">
      <c r="A6" s="151" t="s">
        <v>121</v>
      </c>
      <c r="B6" s="268">
        <f ca="1">B5-Retirement_Inputs!$B$6</f>
        <v>4</v>
      </c>
      <c r="C6" s="268">
        <f ca="1" t="shared" si="0"/>
        <v>5</v>
      </c>
      <c r="D6" s="268">
        <f ca="1" t="shared" si="0"/>
        <v>6</v>
      </c>
      <c r="E6" s="268">
        <f ca="1" t="shared" si="0"/>
        <v>7</v>
      </c>
      <c r="F6" s="269"/>
      <c r="G6" s="268">
        <f ca="1">G5-Retirement_Inputs!$B$6</f>
        <v>8</v>
      </c>
      <c r="H6" s="268">
        <f ca="1">G6+1</f>
        <v>9</v>
      </c>
      <c r="I6" s="269"/>
      <c r="J6" s="268">
        <f ca="1">J5-Retirement_Inputs!$B$6</f>
        <v>13</v>
      </c>
      <c r="K6" s="140"/>
      <c r="L6"/>
      <c r="M6"/>
      <c r="N6"/>
      <c r="O6"/>
      <c r="P6"/>
      <c r="Q6"/>
      <c r="R6"/>
      <c r="S6"/>
      <c r="T6"/>
      <c r="U6"/>
      <c r="V6"/>
    </row>
    <row r="7" spans="1:22" ht="15">
      <c r="A7" s="151" t="s">
        <v>122</v>
      </c>
      <c r="B7" s="154"/>
      <c r="C7" s="154"/>
      <c r="D7" s="154"/>
      <c r="E7" s="154"/>
      <c r="F7" s="153"/>
      <c r="G7" s="154"/>
      <c r="H7" s="154"/>
      <c r="I7" s="153"/>
      <c r="J7" s="154"/>
      <c r="K7" s="140"/>
      <c r="L7"/>
      <c r="M7"/>
      <c r="N7"/>
      <c r="O7"/>
      <c r="P7"/>
      <c r="Q7"/>
      <c r="R7"/>
      <c r="S7"/>
      <c r="T7"/>
      <c r="U7"/>
      <c r="V7"/>
    </row>
    <row r="8" spans="1:22" ht="15">
      <c r="A8" s="151" t="s">
        <v>123</v>
      </c>
      <c r="B8" s="152">
        <v>3</v>
      </c>
      <c r="C8" s="152">
        <v>3</v>
      </c>
      <c r="D8" s="152">
        <v>3</v>
      </c>
      <c r="E8" s="152">
        <v>3</v>
      </c>
      <c r="F8" s="153"/>
      <c r="G8" s="152">
        <v>3</v>
      </c>
      <c r="H8" s="152">
        <v>3</v>
      </c>
      <c r="I8" s="153"/>
      <c r="J8" s="152">
        <v>3</v>
      </c>
      <c r="K8" s="140"/>
      <c r="L8"/>
      <c r="M8"/>
      <c r="N8"/>
      <c r="O8"/>
      <c r="P8"/>
      <c r="Q8"/>
      <c r="R8"/>
      <c r="S8"/>
      <c r="T8"/>
      <c r="U8"/>
      <c r="V8"/>
    </row>
    <row r="9" spans="1:22" ht="15">
      <c r="A9" s="151" t="s">
        <v>124</v>
      </c>
      <c r="B9" s="155">
        <f aca="true" t="shared" si="1" ref="B9:J9">B6-B8</f>
        <v>1</v>
      </c>
      <c r="C9" s="155">
        <f ca="1" t="shared" si="1"/>
        <v>2</v>
      </c>
      <c r="D9" s="155">
        <f ca="1" t="shared" si="1"/>
        <v>3</v>
      </c>
      <c r="E9" s="155">
        <f ca="1" t="shared" si="1"/>
        <v>4</v>
      </c>
      <c r="F9" s="153"/>
      <c r="G9" s="155">
        <f ca="1" t="shared" si="1"/>
        <v>5</v>
      </c>
      <c r="H9" s="155">
        <f ca="1" t="shared" si="1"/>
        <v>6</v>
      </c>
      <c r="I9" s="153"/>
      <c r="J9" s="155">
        <f ca="1" t="shared" si="1"/>
        <v>10</v>
      </c>
      <c r="K9" s="140"/>
      <c r="L9"/>
      <c r="M9"/>
      <c r="N9"/>
      <c r="O9"/>
      <c r="P9"/>
      <c r="Q9"/>
      <c r="R9"/>
      <c r="S9"/>
      <c r="T9"/>
      <c r="U9"/>
      <c r="V9"/>
    </row>
    <row r="10" spans="1:22" ht="15">
      <c r="A10" s="151" t="s">
        <v>125</v>
      </c>
      <c r="B10" s="270">
        <v>1200000</v>
      </c>
      <c r="C10" s="270">
        <v>600000</v>
      </c>
      <c r="D10" s="270">
        <v>600000</v>
      </c>
      <c r="E10" s="270">
        <v>600000</v>
      </c>
      <c r="F10" s="271"/>
      <c r="G10" s="270"/>
      <c r="H10" s="270"/>
      <c r="I10" s="271"/>
      <c r="J10" s="270">
        <v>2000000</v>
      </c>
      <c r="K10" s="140"/>
      <c r="L10"/>
      <c r="M10"/>
      <c r="N10"/>
      <c r="O10"/>
      <c r="P10"/>
      <c r="Q10"/>
      <c r="R10"/>
      <c r="S10"/>
      <c r="T10"/>
      <c r="U10"/>
      <c r="V10"/>
    </row>
    <row r="11" spans="1:22" ht="15">
      <c r="A11" s="151" t="s">
        <v>126</v>
      </c>
      <c r="B11" s="272">
        <v>0.1</v>
      </c>
      <c r="C11" s="272">
        <v>0.1</v>
      </c>
      <c r="D11" s="272">
        <v>0.1</v>
      </c>
      <c r="E11" s="272">
        <v>0.1</v>
      </c>
      <c r="F11" s="273"/>
      <c r="G11" s="272">
        <v>0.1</v>
      </c>
      <c r="H11" s="272">
        <v>0.1</v>
      </c>
      <c r="I11" s="273"/>
      <c r="J11" s="272">
        <v>0.05</v>
      </c>
      <c r="K11" s="140"/>
      <c r="L11"/>
      <c r="M11"/>
      <c r="N11"/>
      <c r="O11"/>
      <c r="P11"/>
      <c r="Q11"/>
      <c r="R11"/>
      <c r="S11"/>
      <c r="T11"/>
      <c r="U11"/>
      <c r="V11"/>
    </row>
    <row r="12" spans="1:22" ht="15">
      <c r="A12" s="151" t="s">
        <v>127</v>
      </c>
      <c r="B12" s="157"/>
      <c r="C12" s="157"/>
      <c r="D12" s="157"/>
      <c r="E12" s="157"/>
      <c r="F12" s="158"/>
      <c r="G12" s="157"/>
      <c r="H12" s="157"/>
      <c r="I12" s="158"/>
      <c r="J12" s="157"/>
      <c r="K12" s="140"/>
      <c r="L12"/>
      <c r="M12"/>
      <c r="N12"/>
      <c r="O12"/>
      <c r="P12"/>
      <c r="Q12"/>
      <c r="R12"/>
      <c r="S12"/>
      <c r="T12"/>
      <c r="U12"/>
      <c r="V12"/>
    </row>
    <row r="13" spans="1:22" ht="15">
      <c r="A13" s="151" t="s">
        <v>177</v>
      </c>
      <c r="B13" s="159">
        <f ca="1">B10*(1+B11)^B6</f>
        <v>1756920.0000000005</v>
      </c>
      <c r="C13" s="159">
        <f ca="1">C10*(1+C11)^C6</f>
        <v>966306.0000000003</v>
      </c>
      <c r="D13" s="159">
        <f ca="1">D10*(1+D11)^D6</f>
        <v>1062936.6000000006</v>
      </c>
      <c r="E13" s="159">
        <f ca="1">E10*(1+E11)^E6</f>
        <v>1169230.2600000007</v>
      </c>
      <c r="F13" s="156"/>
      <c r="G13" s="159">
        <f ca="1">G10*(1+G11)^G6</f>
        <v>0</v>
      </c>
      <c r="H13" s="159">
        <f ca="1">H10*(1+H11)^H6</f>
        <v>0</v>
      </c>
      <c r="I13" s="156"/>
      <c r="J13" s="159">
        <f ca="1">J10*(1+J11)^J6</f>
        <v>3771298.284646472</v>
      </c>
      <c r="K13" s="140"/>
      <c r="L13"/>
      <c r="M13"/>
      <c r="N13"/>
      <c r="O13"/>
      <c r="P13"/>
      <c r="Q13"/>
      <c r="R13"/>
      <c r="S13"/>
      <c r="T13"/>
      <c r="U13"/>
      <c r="V13"/>
    </row>
    <row r="14" spans="1:12" ht="15">
      <c r="A14" s="245" t="s">
        <v>129</v>
      </c>
      <c r="B14" s="246"/>
      <c r="C14" s="246"/>
      <c r="D14" s="246"/>
      <c r="E14" s="246"/>
      <c r="F14" s="247"/>
      <c r="G14" s="246"/>
      <c r="H14" s="246"/>
      <c r="I14" s="247"/>
      <c r="J14" s="246"/>
      <c r="K14" s="140"/>
      <c r="L14" s="142" t="s">
        <v>164</v>
      </c>
    </row>
    <row r="15" spans="1:20" ht="15">
      <c r="A15" s="245" t="s">
        <v>130</v>
      </c>
      <c r="B15" s="248">
        <v>0.07</v>
      </c>
      <c r="C15" s="248">
        <v>0.07</v>
      </c>
      <c r="D15" s="248">
        <v>0.1</v>
      </c>
      <c r="E15" s="248">
        <v>0.1</v>
      </c>
      <c r="F15" s="249"/>
      <c r="G15" s="248">
        <v>0.12</v>
      </c>
      <c r="H15" s="248">
        <v>0.12</v>
      </c>
      <c r="I15" s="249"/>
      <c r="J15" s="248">
        <v>0.13</v>
      </c>
      <c r="K15" s="140"/>
      <c r="T15" s="160"/>
    </row>
    <row r="16" spans="1:20" ht="15">
      <c r="A16" s="245" t="s">
        <v>131</v>
      </c>
      <c r="B16" s="250">
        <f aca="true" t="shared" si="2" ref="B16:H16">B14*(1+B15)^B9</f>
        <v>0</v>
      </c>
      <c r="C16" s="250">
        <f ca="1" t="shared" si="2"/>
        <v>0</v>
      </c>
      <c r="D16" s="250">
        <f ca="1" t="shared" si="2"/>
        <v>0</v>
      </c>
      <c r="E16" s="250">
        <f ca="1" t="shared" si="2"/>
        <v>0</v>
      </c>
      <c r="F16" s="247"/>
      <c r="G16" s="250">
        <f ca="1" t="shared" si="2"/>
        <v>0</v>
      </c>
      <c r="H16" s="250">
        <f ca="1" t="shared" si="2"/>
        <v>0</v>
      </c>
      <c r="I16" s="247"/>
      <c r="J16" s="250">
        <f ca="1">J14*(1+J15)^J9</f>
        <v>0</v>
      </c>
      <c r="K16" s="140"/>
      <c r="T16" s="160"/>
    </row>
    <row r="17" spans="1:20" ht="15">
      <c r="A17" s="245" t="s">
        <v>132</v>
      </c>
      <c r="B17" s="248">
        <v>0</v>
      </c>
      <c r="C17" s="251">
        <f>gdg</f>
        <v>0</v>
      </c>
      <c r="D17" s="251">
        <f>gdg</f>
        <v>0</v>
      </c>
      <c r="E17" s="251">
        <f>gdg</f>
        <v>0</v>
      </c>
      <c r="F17" s="249"/>
      <c r="G17" s="251">
        <f>gdg</f>
        <v>0</v>
      </c>
      <c r="H17" s="251">
        <f>gdg</f>
        <v>0</v>
      </c>
      <c r="I17" s="249"/>
      <c r="J17" s="248">
        <v>0</v>
      </c>
      <c r="K17" s="140"/>
      <c r="T17" s="160"/>
    </row>
    <row r="18" spans="1:20" ht="15">
      <c r="A18" s="245" t="s">
        <v>133</v>
      </c>
      <c r="B18" s="252">
        <f aca="true" t="shared" si="3" ref="B18:H18">IF(B12=B17,(B13-B16)/(12*B9*(1+B12)^B9),(B13-B16)*(B12-B17)/(12*(1+B12)*((1+B12)^(B9)-(1+B17)^(B9))))</f>
        <v>146410.00000000003</v>
      </c>
      <c r="C18" s="252">
        <f ca="1" t="shared" si="3"/>
        <v>40262.750000000015</v>
      </c>
      <c r="D18" s="252">
        <f ca="1" t="shared" si="3"/>
        <v>29526.01666666668</v>
      </c>
      <c r="E18" s="252">
        <f ca="1" t="shared" si="3"/>
        <v>24358.963750000014</v>
      </c>
      <c r="F18" s="247"/>
      <c r="G18" s="252">
        <f ca="1" t="shared" si="3"/>
        <v>0</v>
      </c>
      <c r="H18" s="252">
        <f ca="1" t="shared" si="3"/>
        <v>0</v>
      </c>
      <c r="I18" s="247"/>
      <c r="J18" s="253">
        <f ca="1">IF(J12=J17,(J13-J16)/(12*J9*(1+J12)^J9),(J13-J16)*(J12-J17)/(12*(1+J12)*((1+J12)^(J9)-(1+J17)^(J9))))</f>
        <v>31427.485705387266</v>
      </c>
      <c r="K18" s="140"/>
      <c r="T18" s="160"/>
    </row>
    <row r="19" spans="1:20" ht="15">
      <c r="A19" s="245" t="s">
        <v>134</v>
      </c>
      <c r="B19" s="246"/>
      <c r="C19" s="250" t="str">
        <f>IF(B19=0,"",B19)</f>
        <v/>
      </c>
      <c r="D19" s="250" t="str">
        <f>IF(B19=0,"",B19)</f>
        <v/>
      </c>
      <c r="E19" s="250" t="str">
        <f>IF(B19=0,"",B19)</f>
        <v/>
      </c>
      <c r="F19" s="247"/>
      <c r="G19" s="250" t="str">
        <f>IF(B19=0,"",B19)</f>
        <v/>
      </c>
      <c r="H19" s="250" t="str">
        <f>IF(B19=0,"",B19)</f>
        <v/>
      </c>
      <c r="I19" s="247"/>
      <c r="J19" s="254"/>
      <c r="K19" s="140"/>
      <c r="T19" s="160"/>
    </row>
    <row r="20" spans="1:20" ht="15">
      <c r="A20" s="245" t="s">
        <v>135</v>
      </c>
      <c r="B20" s="255">
        <f ca="1">IF(B12=B17,(B13-B16)/(12*(B9-B19)*(1+B12)^(B9-B19)),(B13-B16)*(B12-B17)/(12*(1+B12)*((1+B12)^(B9-B19)-(1+B17)^(B9-B19))))</f>
        <v>146410.00000000003</v>
      </c>
      <c r="C20" s="255">
        <f ca="1">IF(C19="",C18,IF(C12=C17,(C13-C16)/(12*(C9-C19)*(1+C12)^(C9-C19)),(C13-C16)*(C12-C17)/(12*(1+C12)*((1+C12)^(C9-C19)-(1+C17)^(C9-C19)))))</f>
        <v>40262.750000000015</v>
      </c>
      <c r="D20" s="255">
        <f ca="1">IF(D19="",D18,IF(D12=D17,(D13-D16)/(12*(D9-D19)*(1+D12)^(D9-D19)),(D13-D16)*(D12-D17)/(12*(1+D12)*((1+D12)^(D9-D19)-(1+D17)^(D9-D19)))))</f>
        <v>29526.01666666668</v>
      </c>
      <c r="E20" s="255">
        <f ca="1">IF(E19="",E18,IF(E12=E17,(E13-E16)/(12*(E9-E19)*(1+E12)^(E9-E19)),(E13-E16)*(E12-E17)/(12*(1+E12)*((1+E12)^(E9-E19)-(1+E17)^(E9-E19)))))</f>
        <v>24358.963750000014</v>
      </c>
      <c r="F20" s="247"/>
      <c r="G20" s="255">
        <f ca="1">IF(G19="",G18,IF(G12=G17,(G13-G16)/(12*(G9-G19)*(1+G12)^(G9-G19)),(G13-G16)*(G12-G17)/(12*(1+G12)*((1+G12)^(G9-G19)-(1+G17)^(G9-G19)))))</f>
        <v>0</v>
      </c>
      <c r="H20" s="255">
        <f ca="1">IF(H19="",H18,IF(H12=H17,(H13-H16)/(12*(H9-H19)*(1+H12)^(H9-H19)),(H13-H16)*(H12-H17)/(12*(1+H12)*((1+H12)^(H9-H19)-(1+H17)^(H9-H19)))))</f>
        <v>0</v>
      </c>
      <c r="I20" s="247"/>
      <c r="J20" s="255">
        <f ca="1">IF(J19="",J18,IF(J12=J17,(J13-J16)/(12*(J9-J19)*(1+J12)^(J9-J19)),(J13-J16)*(J12-J17)/(12*(1+J12)*((1+J12)^(J9-J19)-(1+J17)^(J9-J19)))))</f>
        <v>31427.485705387266</v>
      </c>
      <c r="K20" s="140"/>
      <c r="S20" s="161"/>
      <c r="T20" s="162"/>
    </row>
    <row r="21" spans="1:20" ht="15">
      <c r="A21" s="163"/>
      <c r="B21" s="148" t="s">
        <v>117</v>
      </c>
      <c r="C21" s="148" t="s">
        <v>118</v>
      </c>
      <c r="D21" s="148" t="s">
        <v>119</v>
      </c>
      <c r="E21" s="148" t="s">
        <v>120</v>
      </c>
      <c r="F21" s="148"/>
      <c r="G21" s="148" t="s">
        <v>117</v>
      </c>
      <c r="H21" s="148" t="s">
        <v>118</v>
      </c>
      <c r="I21" s="148"/>
      <c r="J21" s="148" t="s">
        <v>114</v>
      </c>
      <c r="K21" s="140"/>
      <c r="S21" s="164"/>
      <c r="T21" s="162"/>
    </row>
    <row r="22" spans="11:20" ht="15">
      <c r="K22" s="140"/>
      <c r="S22" s="161"/>
      <c r="T22" s="162"/>
    </row>
    <row r="23" spans="1:19" ht="15">
      <c r="A23" s="135" t="s">
        <v>136</v>
      </c>
      <c r="B23" s="136"/>
      <c r="C23" s="137"/>
      <c r="D23" s="137" t="s">
        <v>137</v>
      </c>
      <c r="E23" s="137"/>
      <c r="F23" s="137"/>
      <c r="G23" s="138"/>
      <c r="H23" s="137"/>
      <c r="I23" s="137"/>
      <c r="J23" s="139"/>
      <c r="K23" s="140"/>
      <c r="S23" s="165"/>
    </row>
    <row r="24" spans="1:11" ht="15">
      <c r="A24" s="135"/>
      <c r="B24" s="136" t="s">
        <v>112</v>
      </c>
      <c r="C24" s="137"/>
      <c r="D24" s="137"/>
      <c r="E24" s="143"/>
      <c r="F24" s="144"/>
      <c r="G24" s="136" t="s">
        <v>113</v>
      </c>
      <c r="H24" s="137"/>
      <c r="I24" s="145"/>
      <c r="J24" s="146" t="s">
        <v>114</v>
      </c>
      <c r="K24" s="140"/>
    </row>
    <row r="25" spans="1:11" ht="15">
      <c r="A25" s="140"/>
      <c r="B25" s="147" t="s">
        <v>245</v>
      </c>
      <c r="C25" s="147"/>
      <c r="D25" s="147"/>
      <c r="E25" s="147"/>
      <c r="F25" s="144"/>
      <c r="G25" s="136" t="s">
        <v>246</v>
      </c>
      <c r="H25" s="137"/>
      <c r="I25" s="145"/>
      <c r="J25" s="139"/>
      <c r="K25" s="140"/>
    </row>
    <row r="26" spans="1:11" ht="15">
      <c r="A26" s="140"/>
      <c r="B26" s="148" t="s">
        <v>117</v>
      </c>
      <c r="C26" s="148" t="s">
        <v>118</v>
      </c>
      <c r="D26" s="148" t="s">
        <v>119</v>
      </c>
      <c r="E26" s="148" t="s">
        <v>120</v>
      </c>
      <c r="F26" s="148"/>
      <c r="G26" s="148" t="s">
        <v>117</v>
      </c>
      <c r="H26" s="148" t="s">
        <v>118</v>
      </c>
      <c r="I26" s="148"/>
      <c r="J26" s="148"/>
      <c r="K26" s="140"/>
    </row>
    <row r="27" spans="1:11" ht="15">
      <c r="A27" s="149" t="s">
        <v>144</v>
      </c>
      <c r="B27" s="267">
        <v>2029</v>
      </c>
      <c r="C27" s="150">
        <f aca="true" t="shared" si="4" ref="C27:E28">B27+1</f>
        <v>2030</v>
      </c>
      <c r="D27" s="150">
        <f t="shared" si="4"/>
        <v>2031</v>
      </c>
      <c r="E27" s="150">
        <f t="shared" si="4"/>
        <v>2032</v>
      </c>
      <c r="F27" s="150"/>
      <c r="G27" s="267">
        <f>E27+1</f>
        <v>2033</v>
      </c>
      <c r="H27" s="150">
        <f>G27+1</f>
        <v>2034</v>
      </c>
      <c r="I27" s="150"/>
      <c r="J27" s="267">
        <v>2037</v>
      </c>
      <c r="K27" s="140"/>
    </row>
    <row r="28" spans="1:11" ht="15">
      <c r="A28" s="151" t="s">
        <v>121</v>
      </c>
      <c r="B28" s="268">
        <f ca="1">B27-Retirement_Inputs!$B$6</f>
        <v>10</v>
      </c>
      <c r="C28" s="268">
        <f ca="1" t="shared" si="4"/>
        <v>11</v>
      </c>
      <c r="D28" s="268">
        <f ca="1" t="shared" si="4"/>
        <v>12</v>
      </c>
      <c r="E28" s="268">
        <f ca="1" t="shared" si="4"/>
        <v>13</v>
      </c>
      <c r="F28" s="269"/>
      <c r="G28" s="268">
        <f ca="1">G27-Retirement_Inputs!$B$6</f>
        <v>14</v>
      </c>
      <c r="H28" s="268">
        <f ca="1">G28+1</f>
        <v>15</v>
      </c>
      <c r="I28" s="269"/>
      <c r="J28" s="268">
        <f ca="1">J27-Retirement_Inputs!$B$6</f>
        <v>18</v>
      </c>
      <c r="K28" s="140"/>
    </row>
    <row r="29" spans="1:11" ht="15">
      <c r="A29" s="151" t="s">
        <v>122</v>
      </c>
      <c r="B29" s="154"/>
      <c r="C29" s="154"/>
      <c r="D29" s="154"/>
      <c r="E29" s="154"/>
      <c r="F29" s="153"/>
      <c r="G29" s="154"/>
      <c r="H29" s="154"/>
      <c r="I29" s="153"/>
      <c r="J29" s="154"/>
      <c r="K29" s="140"/>
    </row>
    <row r="30" spans="1:11" ht="15">
      <c r="A30" s="151" t="s">
        <v>123</v>
      </c>
      <c r="B30" s="152">
        <v>3</v>
      </c>
      <c r="C30" s="152">
        <v>3</v>
      </c>
      <c r="D30" s="152">
        <v>3</v>
      </c>
      <c r="E30" s="152">
        <v>3</v>
      </c>
      <c r="F30" s="153"/>
      <c r="G30" s="152">
        <v>3</v>
      </c>
      <c r="H30" s="152">
        <v>3</v>
      </c>
      <c r="I30" s="153"/>
      <c r="J30" s="152">
        <v>3</v>
      </c>
      <c r="K30" s="140"/>
    </row>
    <row r="31" spans="1:18" ht="15">
      <c r="A31" s="151" t="s">
        <v>124</v>
      </c>
      <c r="B31" s="155">
        <f ca="1">B28-B30</f>
        <v>7</v>
      </c>
      <c r="C31" s="155">
        <f ca="1">C28-C30</f>
        <v>8</v>
      </c>
      <c r="D31" s="155">
        <f ca="1">D28-D30</f>
        <v>9</v>
      </c>
      <c r="E31" s="155">
        <f ca="1">E28-E30</f>
        <v>10</v>
      </c>
      <c r="F31" s="153"/>
      <c r="G31" s="155">
        <f ca="1">G28-G30</f>
        <v>11</v>
      </c>
      <c r="H31" s="155">
        <f ca="1">H28-H30</f>
        <v>12</v>
      </c>
      <c r="I31" s="153"/>
      <c r="J31" s="155">
        <f ca="1">J28-J30</f>
        <v>15</v>
      </c>
      <c r="K31" s="140"/>
      <c r="L31"/>
      <c r="M31"/>
      <c r="N31"/>
      <c r="O31"/>
      <c r="P31"/>
      <c r="Q31"/>
      <c r="R31"/>
    </row>
    <row r="32" spans="1:18" ht="15">
      <c r="A32" s="151" t="s">
        <v>125</v>
      </c>
      <c r="B32" s="270">
        <v>1200000</v>
      </c>
      <c r="C32" s="270">
        <v>600000</v>
      </c>
      <c r="D32" s="270">
        <v>600000</v>
      </c>
      <c r="E32" s="270">
        <v>600000</v>
      </c>
      <c r="F32" s="271"/>
      <c r="G32" s="270"/>
      <c r="H32" s="270"/>
      <c r="I32" s="271"/>
      <c r="J32" s="270">
        <v>2000000</v>
      </c>
      <c r="K32" s="140"/>
      <c r="L32"/>
      <c r="M32"/>
      <c r="N32"/>
      <c r="O32"/>
      <c r="P32"/>
      <c r="Q32"/>
      <c r="R32"/>
    </row>
    <row r="33" spans="1:18" ht="15">
      <c r="A33" s="151" t="s">
        <v>126</v>
      </c>
      <c r="B33" s="272">
        <v>0.1</v>
      </c>
      <c r="C33" s="272">
        <v>0.1</v>
      </c>
      <c r="D33" s="272">
        <v>0.1</v>
      </c>
      <c r="E33" s="272">
        <v>0.1</v>
      </c>
      <c r="F33" s="273"/>
      <c r="G33" s="272">
        <v>0.1</v>
      </c>
      <c r="H33" s="272">
        <v>0.1</v>
      </c>
      <c r="I33" s="273"/>
      <c r="J33" s="272">
        <v>0.05</v>
      </c>
      <c r="K33" s="140"/>
      <c r="L33"/>
      <c r="M33"/>
      <c r="N33"/>
      <c r="O33"/>
      <c r="P33"/>
      <c r="Q33"/>
      <c r="R33"/>
    </row>
    <row r="34" spans="1:18" ht="15">
      <c r="A34" s="151" t="s">
        <v>127</v>
      </c>
      <c r="B34" s="157"/>
      <c r="C34" s="157"/>
      <c r="D34" s="157"/>
      <c r="E34" s="157"/>
      <c r="F34" s="158"/>
      <c r="G34" s="157"/>
      <c r="H34" s="157"/>
      <c r="I34" s="158"/>
      <c r="J34" s="157"/>
      <c r="K34" s="140"/>
      <c r="L34"/>
      <c r="M34"/>
      <c r="N34"/>
      <c r="O34"/>
      <c r="P34"/>
      <c r="Q34"/>
      <c r="R34"/>
    </row>
    <row r="35" spans="1:18" ht="15">
      <c r="A35" s="151" t="s">
        <v>177</v>
      </c>
      <c r="B35" s="159">
        <f ca="1">B32*(1+B33)^B28</f>
        <v>3112490.9521200024</v>
      </c>
      <c r="C35" s="159">
        <f ca="1">C32*(1+C33)^C28</f>
        <v>1711870.0236660014</v>
      </c>
      <c r="D35" s="159">
        <f ca="1">D32*(1+D33)^D28</f>
        <v>1883057.0260326015</v>
      </c>
      <c r="E35" s="159">
        <f ca="1">E32*(1+E33)^E28</f>
        <v>2071362.7286358618</v>
      </c>
      <c r="F35" s="156"/>
      <c r="G35" s="159">
        <f ca="1">G32*(1+G33)^G28</f>
        <v>0</v>
      </c>
      <c r="H35" s="159">
        <f ca="1">H32*(1+H33)^H28</f>
        <v>0</v>
      </c>
      <c r="I35" s="156"/>
      <c r="J35" s="159">
        <f ca="1">J32*(1+J33)^J28</f>
        <v>4813238.467382169</v>
      </c>
      <c r="K35" s="140"/>
      <c r="L35"/>
      <c r="M35"/>
      <c r="N35"/>
      <c r="O35"/>
      <c r="P35"/>
      <c r="Q35"/>
      <c r="R35"/>
    </row>
    <row r="36" spans="1:18" ht="15">
      <c r="A36" s="245" t="s">
        <v>129</v>
      </c>
      <c r="B36" s="246"/>
      <c r="C36" s="246"/>
      <c r="D36" s="246"/>
      <c r="E36" s="246"/>
      <c r="F36" s="247"/>
      <c r="G36" s="246"/>
      <c r="H36" s="246"/>
      <c r="I36" s="247"/>
      <c r="J36" s="246"/>
      <c r="K36" s="140"/>
      <c r="L36" s="142" t="s">
        <v>165</v>
      </c>
      <c r="M36"/>
      <c r="N36"/>
      <c r="O36"/>
      <c r="P36"/>
      <c r="Q36"/>
      <c r="R36"/>
    </row>
    <row r="37" spans="1:18" ht="15">
      <c r="A37" s="245" t="s">
        <v>130</v>
      </c>
      <c r="B37" s="248">
        <v>0.1</v>
      </c>
      <c r="C37" s="248">
        <v>0.1</v>
      </c>
      <c r="D37" s="248">
        <v>0.12</v>
      </c>
      <c r="E37" s="248">
        <v>0.12</v>
      </c>
      <c r="F37" s="249"/>
      <c r="G37" s="248">
        <v>0.12</v>
      </c>
      <c r="H37" s="248">
        <v>0.12</v>
      </c>
      <c r="I37" s="249"/>
      <c r="J37" s="248">
        <v>0.08</v>
      </c>
      <c r="K37" s="140"/>
      <c r="L37"/>
      <c r="M37"/>
      <c r="N37"/>
      <c r="O37"/>
      <c r="P37"/>
      <c r="Q37"/>
      <c r="R37"/>
    </row>
    <row r="38" spans="1:18" ht="15">
      <c r="A38" s="245" t="s">
        <v>131</v>
      </c>
      <c r="B38" s="250">
        <f ca="1">B36*(1+B37)^B31</f>
        <v>0</v>
      </c>
      <c r="C38" s="250">
        <f ca="1">C36*(1+C37)^C31</f>
        <v>0</v>
      </c>
      <c r="D38" s="250">
        <f ca="1">D36*(1+D37)^D31</f>
        <v>0</v>
      </c>
      <c r="E38" s="250">
        <f ca="1">E36*(1+E37)^E31</f>
        <v>0</v>
      </c>
      <c r="F38" s="247"/>
      <c r="G38" s="250">
        <f ca="1">G36*(1+G37)^G31</f>
        <v>0</v>
      </c>
      <c r="H38" s="250">
        <f ca="1">H36*(1+H37)^H31</f>
        <v>0</v>
      </c>
      <c r="I38" s="247"/>
      <c r="J38" s="250">
        <f ca="1">J36*(1+J37)^J31</f>
        <v>0</v>
      </c>
      <c r="K38" s="140"/>
      <c r="L38"/>
      <c r="M38"/>
      <c r="N38"/>
      <c r="O38"/>
      <c r="P38"/>
      <c r="Q38"/>
      <c r="R38"/>
    </row>
    <row r="39" spans="1:18" ht="15">
      <c r="A39" s="245" t="s">
        <v>132</v>
      </c>
      <c r="B39" s="248">
        <v>0</v>
      </c>
      <c r="C39" s="251">
        <f>gdg</f>
        <v>0</v>
      </c>
      <c r="D39" s="251">
        <f>gdg</f>
        <v>0</v>
      </c>
      <c r="E39" s="251">
        <f>gdg</f>
        <v>0</v>
      </c>
      <c r="F39" s="249"/>
      <c r="G39" s="251">
        <f>gdg</f>
        <v>0</v>
      </c>
      <c r="H39" s="251">
        <f>gdg</f>
        <v>0</v>
      </c>
      <c r="I39" s="249"/>
      <c r="J39" s="248">
        <v>0</v>
      </c>
      <c r="K39" s="140"/>
      <c r="L39" s="166"/>
      <c r="M39" s="166"/>
      <c r="N39" s="166"/>
      <c r="O39" s="166"/>
      <c r="P39" s="166"/>
      <c r="Q39" s="166"/>
      <c r="R39" s="166"/>
    </row>
    <row r="40" spans="1:18" ht="15">
      <c r="A40" s="245" t="s">
        <v>133</v>
      </c>
      <c r="B40" s="252">
        <f ca="1">IF(B34=B39,(B35-B38)/(12*B31*(1+B34)^B31),(B35-B38)*(B34-B39)/(12*(1+B34)*((1+B34)^(B31)-(1+B39)^(B31))))</f>
        <v>37053.463715714315</v>
      </c>
      <c r="C40" s="252">
        <f ca="1">IF(C34=C39,(C35-C38)/(12*C31*(1+C34)^C31),(C35-C38)*(C34-C39)/(12*(1+C34)*((1+C34)^(C31)-(1+C39)^(C31))))</f>
        <v>17831.979413187513</v>
      </c>
      <c r="D40" s="252">
        <f ca="1">IF(D34=D39,(D35-D38)/(12*D31*(1+D34)^D31),(D35-D38)*(D34-D39)/(12*(1+D34)*((1+D34)^(D31)-(1+D39)^(D31))))</f>
        <v>17435.71320400557</v>
      </c>
      <c r="E40" s="252">
        <f ca="1">IF(E34=E39,(E35-E38)/(12*E31*(1+E34)^E31),(E35-E38)*(E34-E39)/(12*(1+E34)*((1+E34)^(E31)-(1+E39)^(E31))))</f>
        <v>17261.356071965514</v>
      </c>
      <c r="F40" s="247"/>
      <c r="G40" s="252">
        <f ca="1">IF(G34=G39,(G35-G38)/(12*G31*(1+G34)^G31),(G35-G38)*(G34-G39)/(12*(1+G34)*((1+G34)^(G31)-(1+G39)^(G31))))</f>
        <v>0</v>
      </c>
      <c r="H40" s="252">
        <f ca="1">IF(H34=H39,(H35-H38)/(12*H31*(1+H34)^H31),(H35-H38)*(H34-H39)/(12*(1+H34)*((1+H34)^(H31)-(1+H39)^(H31))))</f>
        <v>0</v>
      </c>
      <c r="I40" s="247"/>
      <c r="J40" s="253">
        <f ca="1">IF(J34=J39,(J35-J38)/(12*J31*(1+J34)^J31),(J35-J38)*(J34-J39)/(12*(1+J34)*((1+J34)^(J31)-(1+J39)^(J31))))</f>
        <v>26740.21370767872</v>
      </c>
      <c r="K40" s="140"/>
      <c r="L40" s="166"/>
      <c r="M40" s="166"/>
      <c r="N40" s="166"/>
      <c r="O40" s="166"/>
      <c r="P40" s="166"/>
      <c r="Q40" s="166"/>
      <c r="R40" s="166"/>
    </row>
    <row r="41" spans="1:18" ht="15">
      <c r="A41" s="245" t="s">
        <v>134</v>
      </c>
      <c r="B41" s="246"/>
      <c r="C41" s="250" t="str">
        <f>IF(B41=0,"",B41)</f>
        <v/>
      </c>
      <c r="D41" s="250" t="str">
        <f>IF(B41=0,"",B41)</f>
        <v/>
      </c>
      <c r="E41" s="250" t="str">
        <f>IF(B41=0,"",B41)</f>
        <v/>
      </c>
      <c r="F41" s="247"/>
      <c r="G41" s="250" t="str">
        <f>IF(B41=0,"",B41)</f>
        <v/>
      </c>
      <c r="H41" s="250" t="str">
        <f>IF(B41=0,"",B41)</f>
        <v/>
      </c>
      <c r="I41" s="247"/>
      <c r="J41" s="254"/>
      <c r="K41" s="140"/>
      <c r="L41" s="166"/>
      <c r="M41" s="166"/>
      <c r="N41" s="166"/>
      <c r="O41" s="166"/>
      <c r="P41" s="166"/>
      <c r="Q41" s="166"/>
      <c r="R41" s="166"/>
    </row>
    <row r="42" spans="1:18" ht="15">
      <c r="A42" s="245" t="s">
        <v>135</v>
      </c>
      <c r="B42" s="255">
        <f ca="1">IF(B34=B39,(B35-B38)/(12*(B31-B41)*(1+B34)^(B31-B41)),(B35-B38)*(B34-B39)/(12*(1+B34)*((1+B34)^(B31-B41)-(1+B39)^(B31-B41))))</f>
        <v>37053.463715714315</v>
      </c>
      <c r="C42" s="255">
        <f ca="1">IF(C41="",C40,IF(C34=C39,(C35-C38)/(12*(C31-C41)*(1+C34)^(C31-C41)),(C35-C38)*(C34-C39)/(12*(1+C34)*((1+C34)^(C31-C41)-(1+C39)^(C31-C41)))))</f>
        <v>17831.979413187513</v>
      </c>
      <c r="D42" s="255">
        <f ca="1">IF(D41="",D40,IF(D34=D39,(D35-D38)/(12*(D31-D41)*(1+D34)^(D31-D41)),(D35-D38)*(D34-D39)/(12*(1+D34)*((1+D34)^(D31-D41)-(1+D39)^(D31-D41)))))</f>
        <v>17435.71320400557</v>
      </c>
      <c r="E42" s="255">
        <f ca="1">IF(E41="",E40,IF(E34=E39,(E35-E38)/(12*(E31-E41)*(1+E34)^(E31-E41)),(E35-E38)*(E34-E39)/(12*(1+E34)*((1+E34)^(E31-E41)-(1+E39)^(E31-E41)))))</f>
        <v>17261.356071965514</v>
      </c>
      <c r="F42" s="247"/>
      <c r="G42" s="255">
        <f ca="1">IF(G41="",G40,IF(G34=G39,(G35-G38)/(12*(G31-G41)*(1+G34)^(G31-G41)),(G35-G38)*(G34-G39)/(12*(1+G34)*((1+G34)^(G31-G41)-(1+G39)^(G31-G41)))))</f>
        <v>0</v>
      </c>
      <c r="H42" s="255">
        <f ca="1">IF(H41="",H40,IF(H34=H39,(H35-H38)/(12*(H31-H41)*(1+H34)^(H31-H41)),(H35-H38)*(H34-H39)/(12*(1+H34)*((1+H34)^(H31-H41)-(1+H39)^(H31-H41)))))</f>
        <v>0</v>
      </c>
      <c r="I42" s="247"/>
      <c r="J42" s="255">
        <f ca="1">IF(J34=J39,(J35-J38)/(12*(J31-J41)*(1+J34)^(J31-J41)),(J35-J38)*(J34-J39)/(12*(1+J34)*((1+J34)^(J31-J41)-(1+J39)^(J31-J41))))</f>
        <v>26740.21370767872</v>
      </c>
      <c r="K42" s="140"/>
      <c r="L42" s="166"/>
      <c r="M42" s="166"/>
      <c r="N42" s="166"/>
      <c r="O42" s="166"/>
      <c r="P42" s="166"/>
      <c r="Q42" s="166"/>
      <c r="R42" s="166"/>
    </row>
    <row r="43" spans="1:18" ht="15">
      <c r="A43" s="167"/>
      <c r="B43" s="168" t="s">
        <v>117</v>
      </c>
      <c r="C43" s="168" t="s">
        <v>118</v>
      </c>
      <c r="D43" s="168" t="s">
        <v>119</v>
      </c>
      <c r="E43" s="168" t="s">
        <v>120</v>
      </c>
      <c r="F43" s="168"/>
      <c r="G43" s="168" t="s">
        <v>117</v>
      </c>
      <c r="H43" s="168" t="s">
        <v>118</v>
      </c>
      <c r="I43" s="168"/>
      <c r="J43" s="168" t="s">
        <v>114</v>
      </c>
      <c r="K43" s="140"/>
      <c r="L43" s="166"/>
      <c r="M43" s="166"/>
      <c r="N43" s="166"/>
      <c r="O43" s="166"/>
      <c r="P43" s="166"/>
      <c r="Q43" s="166"/>
      <c r="R43" s="166"/>
    </row>
    <row r="44" spans="1:18" ht="15">
      <c r="A44" s="140"/>
      <c r="B44" s="140"/>
      <c r="C44" s="169"/>
      <c r="D44" s="170"/>
      <c r="E44" s="170"/>
      <c r="F44" s="170"/>
      <c r="G44" s="170"/>
      <c r="H44" s="170"/>
      <c r="I44" s="170"/>
      <c r="J44" s="170"/>
      <c r="K44" s="140"/>
      <c r="L44" s="166"/>
      <c r="M44" s="166"/>
      <c r="N44" s="166"/>
      <c r="O44" s="166"/>
      <c r="P44" s="166"/>
      <c r="Q44" s="166"/>
      <c r="R44" s="166"/>
    </row>
    <row r="45" spans="11:18" ht="15">
      <c r="K45" s="166"/>
      <c r="L45" s="166"/>
      <c r="M45" s="166"/>
      <c r="N45" s="166"/>
      <c r="O45" s="166"/>
      <c r="P45" s="166"/>
      <c r="Q45" s="166"/>
      <c r="R45" s="166"/>
    </row>
    <row r="46" spans="1:12" ht="12" customHeight="1">
      <c r="A46" s="198" t="s">
        <v>166</v>
      </c>
      <c r="B46" s="142" t="s">
        <v>178</v>
      </c>
      <c r="L46" s="142" t="s">
        <v>212</v>
      </c>
    </row>
    <row r="47" spans="1:19" ht="15">
      <c r="A47" s="175" t="s">
        <v>143</v>
      </c>
      <c r="B47" s="176" t="s">
        <v>145</v>
      </c>
      <c r="C47" s="176"/>
      <c r="D47" s="176"/>
      <c r="E47" s="176"/>
      <c r="F47"/>
      <c r="G47" s="176"/>
      <c r="H47" s="176"/>
      <c r="J47" s="176"/>
      <c r="L47" s="176"/>
      <c r="M47" s="176"/>
      <c r="N47" s="176"/>
      <c r="O47" s="176"/>
      <c r="P47" s="176"/>
      <c r="Q47" s="176"/>
      <c r="R47" s="176"/>
      <c r="S47" s="176"/>
    </row>
    <row r="48" spans="1:19" ht="15">
      <c r="A48" s="175" t="s">
        <v>146</v>
      </c>
      <c r="B48" s="182" t="s">
        <v>147</v>
      </c>
      <c r="C48" s="207" t="s">
        <v>176</v>
      </c>
      <c r="D48" s="176"/>
      <c r="E48" s="177"/>
      <c r="F48"/>
      <c r="G48" s="177"/>
      <c r="H48" s="177"/>
      <c r="J48" s="177"/>
      <c r="L48" s="177"/>
      <c r="M48" s="177"/>
      <c r="N48" s="177"/>
      <c r="O48" s="177"/>
      <c r="P48" s="177"/>
      <c r="Q48" s="177"/>
      <c r="R48" s="177"/>
      <c r="S48" s="177"/>
    </row>
    <row r="49" spans="1:19" ht="15">
      <c r="A49" s="178"/>
      <c r="B49" s="199" t="s">
        <v>150</v>
      </c>
      <c r="C49" s="179"/>
      <c r="D49" s="183">
        <f ca="1">Retirement_Inputs!B6</f>
        <v>2019</v>
      </c>
      <c r="E49" s="179"/>
      <c r="F49"/>
      <c r="G49" s="179"/>
      <c r="H49" s="179"/>
      <c r="J49" s="179"/>
      <c r="L49" s="179"/>
      <c r="M49" s="179"/>
      <c r="N49" s="179"/>
      <c r="O49" s="179"/>
      <c r="P49" s="179"/>
      <c r="Q49" s="179"/>
      <c r="R49" s="179"/>
      <c r="S49" s="179"/>
    </row>
    <row r="50" spans="1:24" ht="15">
      <c r="A50" s="180" t="s">
        <v>144</v>
      </c>
      <c r="B50" s="277">
        <v>2024</v>
      </c>
      <c r="C50" s="277">
        <v>2025</v>
      </c>
      <c r="D50" s="277">
        <v>2026</v>
      </c>
      <c r="E50" s="277">
        <v>2029</v>
      </c>
      <c r="F50"/>
      <c r="G50" s="277">
        <v>2031</v>
      </c>
      <c r="H50" s="277">
        <v>2034</v>
      </c>
      <c r="I50"/>
      <c r="J50" s="277">
        <v>2037</v>
      </c>
      <c r="K50"/>
      <c r="L50" s="277">
        <v>2040</v>
      </c>
      <c r="M50" s="277">
        <v>2023</v>
      </c>
      <c r="N50" s="277">
        <v>2032</v>
      </c>
      <c r="O50" s="277">
        <v>2034</v>
      </c>
      <c r="P50" s="277">
        <v>2035</v>
      </c>
      <c r="Q50" s="277">
        <v>2036</v>
      </c>
      <c r="R50" s="277">
        <v>2037</v>
      </c>
      <c r="S50" s="277">
        <v>2038</v>
      </c>
      <c r="T50" s="277">
        <v>2039</v>
      </c>
      <c r="U50" s="277">
        <v>2050</v>
      </c>
      <c r="V50" s="277">
        <v>2050</v>
      </c>
      <c r="W50" s="277">
        <v>2050</v>
      </c>
      <c r="X50" s="277">
        <v>2050</v>
      </c>
    </row>
    <row r="51" spans="1:24" ht="15">
      <c r="A51" s="181" t="s">
        <v>121</v>
      </c>
      <c r="B51" s="274">
        <f ca="1">B50-$D$49</f>
        <v>5</v>
      </c>
      <c r="C51" s="274">
        <f aca="true" t="shared" si="5" ref="C51:E51">C50-$D$49</f>
        <v>6</v>
      </c>
      <c r="D51" s="274">
        <f ca="1" t="shared" si="5"/>
        <v>7</v>
      </c>
      <c r="E51" s="274">
        <f ca="1" t="shared" si="5"/>
        <v>10</v>
      </c>
      <c r="F51"/>
      <c r="G51" s="274">
        <f aca="true" t="shared" si="6" ref="G51:H51">G50-$D$49</f>
        <v>12</v>
      </c>
      <c r="H51" s="274">
        <f ca="1" t="shared" si="6"/>
        <v>15</v>
      </c>
      <c r="I51"/>
      <c r="J51" s="274">
        <f ca="1">J50-$D$49</f>
        <v>18</v>
      </c>
      <c r="K51"/>
      <c r="L51" s="274">
        <f aca="true" t="shared" si="7" ref="L51:X51">L50-$D$49</f>
        <v>21</v>
      </c>
      <c r="M51" s="274">
        <f ca="1" t="shared" si="7"/>
        <v>4</v>
      </c>
      <c r="N51" s="274">
        <f ca="1" t="shared" si="7"/>
        <v>13</v>
      </c>
      <c r="O51" s="274">
        <f ca="1" t="shared" si="7"/>
        <v>15</v>
      </c>
      <c r="P51" s="274">
        <f ca="1" t="shared" si="7"/>
        <v>16</v>
      </c>
      <c r="Q51" s="274">
        <f ca="1" t="shared" si="7"/>
        <v>17</v>
      </c>
      <c r="R51" s="274">
        <f ca="1" t="shared" si="7"/>
        <v>18</v>
      </c>
      <c r="S51" s="274">
        <f ca="1" t="shared" si="7"/>
        <v>19</v>
      </c>
      <c r="T51" s="274">
        <f ca="1" t="shared" si="7"/>
        <v>20</v>
      </c>
      <c r="U51" s="274">
        <f ca="1" t="shared" si="7"/>
        <v>31</v>
      </c>
      <c r="V51" s="274">
        <f ca="1" t="shared" si="7"/>
        <v>31</v>
      </c>
      <c r="W51" s="274">
        <f ca="1" t="shared" si="7"/>
        <v>31</v>
      </c>
      <c r="X51" s="274">
        <f ca="1" t="shared" si="7"/>
        <v>31</v>
      </c>
    </row>
    <row r="52" spans="1:24" ht="15">
      <c r="A52" s="256" t="s">
        <v>122</v>
      </c>
      <c r="B52" s="278"/>
      <c r="C52" s="278"/>
      <c r="D52" s="278"/>
      <c r="E52" s="278"/>
      <c r="F52" s="279"/>
      <c r="G52" s="278"/>
      <c r="H52" s="278"/>
      <c r="I52" s="280"/>
      <c r="J52" s="278"/>
      <c r="K52" s="280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</row>
    <row r="53" spans="1:24" ht="15">
      <c r="A53" s="256" t="s">
        <v>123</v>
      </c>
      <c r="B53" s="278">
        <v>3</v>
      </c>
      <c r="C53" s="278">
        <v>3</v>
      </c>
      <c r="D53" s="278">
        <v>3</v>
      </c>
      <c r="E53" s="278">
        <v>3</v>
      </c>
      <c r="F53" s="279"/>
      <c r="G53" s="278">
        <v>3</v>
      </c>
      <c r="H53" s="278">
        <v>3</v>
      </c>
      <c r="I53" s="280"/>
      <c r="J53" s="278">
        <v>3</v>
      </c>
      <c r="K53" s="280"/>
      <c r="L53" s="281">
        <v>3</v>
      </c>
      <c r="M53" s="281">
        <v>3</v>
      </c>
      <c r="N53" s="281">
        <v>3</v>
      </c>
      <c r="O53" s="281">
        <v>3</v>
      </c>
      <c r="P53" s="281">
        <v>3</v>
      </c>
      <c r="Q53" s="281">
        <v>3</v>
      </c>
      <c r="R53" s="281">
        <v>3</v>
      </c>
      <c r="S53" s="281">
        <v>3</v>
      </c>
      <c r="T53" s="281">
        <v>3</v>
      </c>
      <c r="U53" s="281">
        <v>3</v>
      </c>
      <c r="V53" s="281">
        <v>3</v>
      </c>
      <c r="W53" s="281">
        <v>3</v>
      </c>
      <c r="X53" s="281">
        <v>3</v>
      </c>
    </row>
    <row r="54" spans="1:24" ht="15">
      <c r="A54" s="256" t="s">
        <v>124</v>
      </c>
      <c r="B54" s="282">
        <v>2</v>
      </c>
      <c r="C54" s="282">
        <v>3</v>
      </c>
      <c r="D54" s="282">
        <v>4</v>
      </c>
      <c r="E54" s="282">
        <v>5</v>
      </c>
      <c r="F54" s="279"/>
      <c r="G54" s="282">
        <v>6</v>
      </c>
      <c r="H54" s="282">
        <v>7</v>
      </c>
      <c r="I54" s="280"/>
      <c r="J54" s="282">
        <v>8</v>
      </c>
      <c r="K54" s="280"/>
      <c r="L54" s="282">
        <v>9</v>
      </c>
      <c r="M54" s="282">
        <v>10</v>
      </c>
      <c r="N54" s="282">
        <v>11</v>
      </c>
      <c r="O54" s="282">
        <v>12</v>
      </c>
      <c r="P54" s="282">
        <v>13</v>
      </c>
      <c r="Q54" s="282">
        <v>14</v>
      </c>
      <c r="R54" s="282">
        <v>15</v>
      </c>
      <c r="S54" s="282">
        <v>16</v>
      </c>
      <c r="T54" s="282">
        <v>17</v>
      </c>
      <c r="U54" s="282">
        <v>28</v>
      </c>
      <c r="V54" s="282">
        <v>28</v>
      </c>
      <c r="W54" s="282">
        <v>28</v>
      </c>
      <c r="X54" s="282">
        <v>28</v>
      </c>
    </row>
    <row r="55" spans="1:24" ht="15">
      <c r="A55" s="181" t="s">
        <v>125</v>
      </c>
      <c r="B55" s="275">
        <v>200000</v>
      </c>
      <c r="C55" s="275">
        <v>900000</v>
      </c>
      <c r="D55" s="275">
        <v>200000</v>
      </c>
      <c r="E55" s="275">
        <v>200000</v>
      </c>
      <c r="F55"/>
      <c r="G55" s="275">
        <v>200000</v>
      </c>
      <c r="H55" s="275">
        <v>200000</v>
      </c>
      <c r="I55"/>
      <c r="J55" s="275">
        <v>200000</v>
      </c>
      <c r="K55"/>
      <c r="L55" s="275">
        <v>200000</v>
      </c>
      <c r="M55" s="275">
        <v>0</v>
      </c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</row>
    <row r="56" spans="1:24" ht="15">
      <c r="A56" s="181" t="s">
        <v>126</v>
      </c>
      <c r="B56" s="276">
        <v>0.1</v>
      </c>
      <c r="C56" s="276">
        <v>0.03</v>
      </c>
      <c r="D56" s="276">
        <v>0.1</v>
      </c>
      <c r="E56" s="276">
        <v>0.1</v>
      </c>
      <c r="F56"/>
      <c r="G56" s="276">
        <v>0.1</v>
      </c>
      <c r="H56" s="276">
        <v>0.1</v>
      </c>
      <c r="I56"/>
      <c r="J56" s="276">
        <v>0.1</v>
      </c>
      <c r="K56"/>
      <c r="L56" s="276">
        <v>0.1</v>
      </c>
      <c r="M56" s="276">
        <v>0.1</v>
      </c>
      <c r="N56" s="276">
        <v>0.1</v>
      </c>
      <c r="O56" s="276">
        <v>0.1</v>
      </c>
      <c r="P56" s="276">
        <v>0.1</v>
      </c>
      <c r="Q56" s="276">
        <v>0.1</v>
      </c>
      <c r="R56" s="276">
        <v>0.1</v>
      </c>
      <c r="S56" s="276">
        <v>0.1</v>
      </c>
      <c r="T56" s="276">
        <v>0.1</v>
      </c>
      <c r="U56" s="276">
        <v>0.03</v>
      </c>
      <c r="V56" s="276">
        <v>0.03</v>
      </c>
      <c r="W56" s="276">
        <v>0.03</v>
      </c>
      <c r="X56" s="276">
        <v>0.03</v>
      </c>
    </row>
    <row r="57" spans="1:19" ht="15">
      <c r="A57" s="181" t="s">
        <v>127</v>
      </c>
      <c r="B57" s="185"/>
      <c r="C57" s="185"/>
      <c r="D57" s="185"/>
      <c r="E57" s="185"/>
      <c r="F57"/>
      <c r="G57" s="185"/>
      <c r="H57" s="185"/>
      <c r="J57" s="185"/>
      <c r="L57" s="185"/>
      <c r="M57" s="185"/>
      <c r="N57" s="185"/>
      <c r="O57" s="185"/>
      <c r="P57" s="185"/>
      <c r="Q57" s="185"/>
      <c r="R57" s="185"/>
      <c r="S57" s="185"/>
    </row>
    <row r="58" spans="1:24" ht="15">
      <c r="A58" s="181" t="s">
        <v>128</v>
      </c>
      <c r="B58" s="283">
        <f ca="1">B55*(1+B56)^B51</f>
        <v>322102.0000000001</v>
      </c>
      <c r="C58" s="283">
        <f aca="true" t="shared" si="8" ref="C58:E58">C55*(1+C56)^C51</f>
        <v>1074647.0668761</v>
      </c>
      <c r="D58" s="283">
        <f ca="1" t="shared" si="8"/>
        <v>389743.4200000002</v>
      </c>
      <c r="E58" s="283">
        <f ca="1" t="shared" si="8"/>
        <v>518748.49202000035</v>
      </c>
      <c r="F58"/>
      <c r="G58" s="283">
        <f aca="true" t="shared" si="9" ref="G58:H58">G55*(1+G56)^G51</f>
        <v>627685.6753442006</v>
      </c>
      <c r="H58" s="283">
        <f ca="1" t="shared" si="9"/>
        <v>835449.6338831311</v>
      </c>
      <c r="I58"/>
      <c r="J58" s="283">
        <f ca="1">J55*(1+J56)^J51</f>
        <v>1111983.4626984475</v>
      </c>
      <c r="K58"/>
      <c r="L58" s="283">
        <f aca="true" t="shared" si="10" ref="L58:X58">L55*(1+L56)^L51</f>
        <v>1480049.988851634</v>
      </c>
      <c r="M58" s="283">
        <f ca="1" t="shared" si="10"/>
        <v>0</v>
      </c>
      <c r="N58" s="283">
        <f ca="1" t="shared" si="10"/>
        <v>0</v>
      </c>
      <c r="O58" s="283">
        <f ca="1" t="shared" si="10"/>
        <v>0</v>
      </c>
      <c r="P58" s="283">
        <f ca="1" t="shared" si="10"/>
        <v>0</v>
      </c>
      <c r="Q58" s="283">
        <f ca="1" t="shared" si="10"/>
        <v>0</v>
      </c>
      <c r="R58" s="283">
        <f ca="1" t="shared" si="10"/>
        <v>0</v>
      </c>
      <c r="S58" s="283">
        <f ca="1" t="shared" si="10"/>
        <v>0</v>
      </c>
      <c r="T58" s="283">
        <f ca="1" t="shared" si="10"/>
        <v>0</v>
      </c>
      <c r="U58" s="283">
        <f ca="1" t="shared" si="10"/>
        <v>0</v>
      </c>
      <c r="V58" s="283">
        <f ca="1" t="shared" si="10"/>
        <v>0</v>
      </c>
      <c r="W58" s="283">
        <f ca="1" t="shared" si="10"/>
        <v>0</v>
      </c>
      <c r="X58" s="283">
        <f ca="1" t="shared" si="10"/>
        <v>0</v>
      </c>
    </row>
    <row r="59" spans="1:19" ht="15" hidden="1">
      <c r="A59" s="181" t="s">
        <v>129</v>
      </c>
      <c r="B59" s="184"/>
      <c r="C59" s="184"/>
      <c r="D59" s="184"/>
      <c r="E59" s="184"/>
      <c r="F59"/>
      <c r="G59" s="184"/>
      <c r="H59" s="184"/>
      <c r="J59" s="184"/>
      <c r="L59" s="184"/>
      <c r="M59" s="184"/>
      <c r="N59" s="184"/>
      <c r="O59" s="184"/>
      <c r="P59" s="184"/>
      <c r="Q59" s="184"/>
      <c r="R59" s="184"/>
      <c r="S59" s="184"/>
    </row>
    <row r="60" spans="1:19" ht="15" hidden="1">
      <c r="A60" s="181" t="s">
        <v>130</v>
      </c>
      <c r="B60" s="185">
        <v>0.07</v>
      </c>
      <c r="C60" s="185">
        <v>0.07</v>
      </c>
      <c r="D60" s="185">
        <v>0.1</v>
      </c>
      <c r="E60" s="185">
        <v>0.1</v>
      </c>
      <c r="F60"/>
      <c r="G60" s="185">
        <v>0.1</v>
      </c>
      <c r="H60" s="185">
        <v>0.1</v>
      </c>
      <c r="J60" s="185">
        <v>0.1</v>
      </c>
      <c r="L60" s="185">
        <v>0.1</v>
      </c>
      <c r="M60" s="185">
        <v>0.1</v>
      </c>
      <c r="N60" s="185">
        <v>0.1</v>
      </c>
      <c r="O60" s="185">
        <v>0.1</v>
      </c>
      <c r="P60" s="185">
        <v>0.1</v>
      </c>
      <c r="Q60" s="185">
        <v>0.1</v>
      </c>
      <c r="R60" s="185">
        <v>0.1</v>
      </c>
      <c r="S60" s="185">
        <v>0.1</v>
      </c>
    </row>
    <row r="61" spans="1:19" ht="15" hidden="1">
      <c r="A61" s="181" t="s">
        <v>131</v>
      </c>
      <c r="B61" s="186">
        <f>B59*(1+B60)^B54</f>
        <v>0</v>
      </c>
      <c r="C61" s="186">
        <f>C59*(1+C60)^C54</f>
        <v>0</v>
      </c>
      <c r="D61" s="186">
        <f>D59*(1+D60)^D54</f>
        <v>0</v>
      </c>
      <c r="E61" s="186">
        <f>E59*(1+E60)^E54</f>
        <v>0</v>
      </c>
      <c r="F61"/>
      <c r="G61" s="186">
        <f>G59*(1+G60)^G54</f>
        <v>0</v>
      </c>
      <c r="H61" s="186">
        <f>H59*(1+H60)^H54</f>
        <v>0</v>
      </c>
      <c r="J61" s="186">
        <f>J59*(1+J60)^J54</f>
        <v>0</v>
      </c>
      <c r="L61" s="186">
        <f aca="true" t="shared" si="11" ref="L61:S61">L59*(1+L60)^L54</f>
        <v>0</v>
      </c>
      <c r="M61" s="186">
        <f t="shared" si="11"/>
        <v>0</v>
      </c>
      <c r="N61" s="186">
        <f t="shared" si="11"/>
        <v>0</v>
      </c>
      <c r="O61" s="186">
        <f t="shared" si="11"/>
        <v>0</v>
      </c>
      <c r="P61" s="186">
        <f t="shared" si="11"/>
        <v>0</v>
      </c>
      <c r="Q61" s="186">
        <f t="shared" si="11"/>
        <v>0</v>
      </c>
      <c r="R61" s="186">
        <f t="shared" si="11"/>
        <v>0</v>
      </c>
      <c r="S61" s="186">
        <f t="shared" si="11"/>
        <v>0</v>
      </c>
    </row>
    <row r="62" spans="1:19" ht="15" hidden="1">
      <c r="A62" s="181" t="s">
        <v>132</v>
      </c>
      <c r="B62" s="185">
        <v>0</v>
      </c>
      <c r="C62" s="189">
        <f>gdg</f>
        <v>0</v>
      </c>
      <c r="D62" s="189">
        <f>gdg</f>
        <v>0</v>
      </c>
      <c r="E62" s="189">
        <f>gdg</f>
        <v>0</v>
      </c>
      <c r="F62"/>
      <c r="G62" s="189">
        <f>gdg</f>
        <v>0</v>
      </c>
      <c r="H62" s="189">
        <f>gdg</f>
        <v>0</v>
      </c>
      <c r="J62" s="189">
        <f>gdg</f>
        <v>0</v>
      </c>
      <c r="L62" s="189">
        <f aca="true" t="shared" si="12" ref="L62:S62">gdg</f>
        <v>0</v>
      </c>
      <c r="M62" s="189">
        <f t="shared" si="12"/>
        <v>0</v>
      </c>
      <c r="N62" s="189">
        <f t="shared" si="12"/>
        <v>0</v>
      </c>
      <c r="O62" s="189">
        <f t="shared" si="12"/>
        <v>0</v>
      </c>
      <c r="P62" s="189">
        <f t="shared" si="12"/>
        <v>0</v>
      </c>
      <c r="Q62" s="189">
        <f t="shared" si="12"/>
        <v>0</v>
      </c>
      <c r="R62" s="189">
        <f t="shared" si="12"/>
        <v>0</v>
      </c>
      <c r="S62" s="189">
        <f t="shared" si="12"/>
        <v>0</v>
      </c>
    </row>
    <row r="63" spans="1:19" ht="15" hidden="1">
      <c r="A63" s="181" t="s">
        <v>133</v>
      </c>
      <c r="B63" s="190">
        <f ca="1">IF(B57=B62,(B58-B61)/(12*B54*(1+B57)^B54),(B58-B61)*(B57-B62)/(12*(1+B57)*((1+B57)^(B54)-(1+B62)^(B54))))</f>
        <v>13420.916666666672</v>
      </c>
      <c r="C63" s="190">
        <f ca="1">IF(C57=C62,(C58-C61)/(12*C54*(1+C57)^C54),(C58-C61)*(C57-C62)/(12*(1+C57)*((1+C57)^(C54)-(1+C62)^(C54))))</f>
        <v>29851.307413224997</v>
      </c>
      <c r="D63" s="190">
        <f ca="1">IF(D57=D62,(D58-D61)/(12*D54*(1+D57)^D54),(D58-D61)*(D57-D62)/(12*(1+D57)*((1+D57)^(D54)-(1+D62)^(D54))))</f>
        <v>8119.6545833333375</v>
      </c>
      <c r="E63" s="190">
        <f ca="1">IF(E57=E62,(E58-E61)/(12*E54*(1+E57)^E54),(E58-E61)*(E57-E62)/(12*(1+E57)*((1+E57)^(E54)-(1+E62)^(E54))))</f>
        <v>8645.808200333338</v>
      </c>
      <c r="F63"/>
      <c r="G63" s="190">
        <f ca="1">IF(G57=G62,(G58-G61)/(12*G54*(1+G57)^G54),(G58-G61)*(G57-G62)/(12*(1+G57)*((1+G57)^(G54)-(1+G62)^(G54))))</f>
        <v>8717.856602002787</v>
      </c>
      <c r="H63" s="190">
        <f ca="1">IF(H57=H62,(H58-H61)/(12*H54*(1+H57)^H54),(H58-H61)*(H57-H62)/(12*(1+H57)*((1+H57)^(H54)-(1+H62)^(H54))))</f>
        <v>9945.82897479918</v>
      </c>
      <c r="J63" s="190">
        <f ca="1">IF(J57=J62,(J58-J61)/(12*J54*(1+J57)^J54),(J58-J61)*(J57-J62)/(12*(1+J57)*((1+J57)^(J54)-(1+J62)^(J54))))</f>
        <v>11583.161069775495</v>
      </c>
      <c r="L63" s="190">
        <f aca="true" t="shared" si="13" ref="L63:S63">IF(L57=L62,(L58-L61)/(12*L54*(1+L57)^L54),(L58-L61)*(L57-L62)/(12*(1+L57)*((1+L57)^(L54)-(1+L62)^(L54))))</f>
        <v>13704.166563441056</v>
      </c>
      <c r="M63" s="190">
        <f ca="1" t="shared" si="13"/>
        <v>0</v>
      </c>
      <c r="N63" s="190">
        <f ca="1" t="shared" si="13"/>
        <v>0</v>
      </c>
      <c r="O63" s="190">
        <f ca="1" t="shared" si="13"/>
        <v>0</v>
      </c>
      <c r="P63" s="190">
        <f ca="1" t="shared" si="13"/>
        <v>0</v>
      </c>
      <c r="Q63" s="190">
        <f ca="1" t="shared" si="13"/>
        <v>0</v>
      </c>
      <c r="R63" s="190">
        <f ca="1" t="shared" si="13"/>
        <v>0</v>
      </c>
      <c r="S63" s="190">
        <f ca="1" t="shared" si="13"/>
        <v>0</v>
      </c>
    </row>
    <row r="64" spans="1:19" ht="15" hidden="1">
      <c r="A64" s="181" t="s">
        <v>134</v>
      </c>
      <c r="B64" s="184"/>
      <c r="C64" s="186" t="str">
        <f>IF(B64=0,"",B64)</f>
        <v/>
      </c>
      <c r="D64" s="186" t="str">
        <f>IF(B64=0,"",B64)</f>
        <v/>
      </c>
      <c r="E64" s="186" t="str">
        <f>IF(B64=0,"",B64)</f>
        <v/>
      </c>
      <c r="F64"/>
      <c r="G64" s="186" t="str">
        <f>IF(D64=0,"",D64)</f>
        <v/>
      </c>
      <c r="H64" s="186" t="str">
        <f>IF(E64=0,"",E64)</f>
        <v/>
      </c>
      <c r="J64" s="186" t="str">
        <f>IF(G64=0,"",G64)</f>
        <v/>
      </c>
      <c r="L64" s="186" t="str">
        <f aca="true" t="shared" si="14" ref="L64:S64">IF(I64=0,"",I64)</f>
        <v/>
      </c>
      <c r="M64" s="186" t="str">
        <f t="shared" si="14"/>
        <v/>
      </c>
      <c r="N64" s="186" t="str">
        <f t="shared" si="14"/>
        <v/>
      </c>
      <c r="O64" s="186" t="str">
        <f t="shared" si="14"/>
        <v/>
      </c>
      <c r="P64" s="186" t="str">
        <f t="shared" si="14"/>
        <v/>
      </c>
      <c r="Q64" s="186" t="str">
        <f t="shared" si="14"/>
        <v/>
      </c>
      <c r="R64" s="186" t="str">
        <f t="shared" si="14"/>
        <v/>
      </c>
      <c r="S64" s="186" t="str">
        <f t="shared" si="14"/>
        <v/>
      </c>
    </row>
    <row r="65" spans="1:19" ht="15" hidden="1">
      <c r="A65" s="181" t="s">
        <v>135</v>
      </c>
      <c r="B65" s="191">
        <f ca="1">IF(B57=B62,(B58-B61)/(12*(B54-B64)*(1+B57)^(B54-B64)),(B58-B61)*(B57-B62)/(12*(1+B57)*((1+B57)^(B54-B64)-(1+B62)^(B54-B64))))</f>
        <v>13420.916666666672</v>
      </c>
      <c r="C65" s="191">
        <f ca="1">IF(C64="",C63,IF(C57=C62,(C58-C61)/(12*(C54-C64)*(1+C57)^(C54-C64)),(C58-C61)*(C57-C62)/(12*(1+C57)*((1+C57)^(C54-C64)-(1+C62)^(C54-C64)))))</f>
        <v>29851.307413224997</v>
      </c>
      <c r="D65" s="191">
        <f ca="1">IF(D64="",D63,IF(D57=D62,(D58-D61)/(12*(D54-D64)*(1+D57)^(D54-D64)),(D58-D61)*(D57-D62)/(12*(1+D57)*((1+D57)^(D54-D64)-(1+D62)^(D54-D64)))))</f>
        <v>8119.6545833333375</v>
      </c>
      <c r="E65" s="191">
        <f ca="1">IF(E64="",E63,IF(E57=E62,(E58-E61)/(12*(E54-E64)*(1+E57)^(E54-E64)),(E58-E61)*(E57-E62)/(12*(1+E57)*((1+E57)^(E54-E64)-(1+E62)^(E54-E64)))))</f>
        <v>8645.808200333338</v>
      </c>
      <c r="F65"/>
      <c r="G65" s="191">
        <f ca="1">IF(G64="",G63,IF(G57=G62,(G58-G61)/(12*(G54-G64)*(1+G57)^(G54-G64)),(G58-G61)*(G57-G62)/(12*(1+G57)*((1+G57)^(G54-G64)-(1+G62)^(G54-G64)))))</f>
        <v>8717.856602002787</v>
      </c>
      <c r="H65" s="191">
        <f ca="1">IF(H64="",H63,IF(H57=H62,(H58-H61)/(12*(H54-H64)*(1+H57)^(H54-H64)),(H58-H61)*(H57-H62)/(12*(1+H57)*((1+H57)^(H54-H64)-(1+H62)^(H54-H64)))))</f>
        <v>9945.82897479918</v>
      </c>
      <c r="J65" s="191">
        <f ca="1">IF(J64="",J63,IF(J57=J62,(J58-J61)/(12*(J54-J64)*(1+J57)^(J54-J64)),(J58-J61)*(J57-J62)/(12*(1+J57)*((1+J57)^(J54-J64)-(1+J62)^(J54-J64)))))</f>
        <v>11583.161069775495</v>
      </c>
      <c r="L65" s="191">
        <f aca="true" t="shared" si="15" ref="L65:S65">IF(L64="",L63,IF(L57=L62,(L58-L61)/(12*(L54-L64)*(1+L57)^(L54-L64)),(L58-L61)*(L57-L62)/(12*(1+L57)*((1+L57)^(L54-L64)-(1+L62)^(L54-L64)))))</f>
        <v>13704.166563441056</v>
      </c>
      <c r="M65" s="191">
        <f ca="1" t="shared" si="15"/>
        <v>0</v>
      </c>
      <c r="N65" s="191">
        <f ca="1" t="shared" si="15"/>
        <v>0</v>
      </c>
      <c r="O65" s="191">
        <f ca="1" t="shared" si="15"/>
        <v>0</v>
      </c>
      <c r="P65" s="191">
        <f ca="1" t="shared" si="15"/>
        <v>0</v>
      </c>
      <c r="Q65" s="191">
        <f ca="1" t="shared" si="15"/>
        <v>0</v>
      </c>
      <c r="R65" s="191">
        <f ca="1" t="shared" si="15"/>
        <v>0</v>
      </c>
      <c r="S65" s="191">
        <f ca="1" t="shared" si="15"/>
        <v>0</v>
      </c>
    </row>
    <row r="66" spans="1:24" ht="15">
      <c r="A66" s="187" t="s">
        <v>149</v>
      </c>
      <c r="B66" s="188" t="s">
        <v>148</v>
      </c>
      <c r="C66" s="188" t="s">
        <v>257</v>
      </c>
      <c r="D66" s="188" t="s">
        <v>148</v>
      </c>
      <c r="E66" s="188" t="s">
        <v>148</v>
      </c>
      <c r="F66"/>
      <c r="G66" s="188" t="s">
        <v>148</v>
      </c>
      <c r="H66" s="188" t="s">
        <v>148</v>
      </c>
      <c r="J66" s="188" t="s">
        <v>148</v>
      </c>
      <c r="L66" s="188" t="s">
        <v>148</v>
      </c>
      <c r="M66" s="188" t="s">
        <v>247</v>
      </c>
      <c r="N66" s="188" t="s">
        <v>247</v>
      </c>
      <c r="O66" s="188" t="s">
        <v>247</v>
      </c>
      <c r="P66" s="284" t="s">
        <v>148</v>
      </c>
      <c r="Q66" s="284" t="s">
        <v>148</v>
      </c>
      <c r="R66" s="284" t="s">
        <v>148</v>
      </c>
      <c r="S66" s="284" t="s">
        <v>148</v>
      </c>
      <c r="T66" s="284" t="s">
        <v>148</v>
      </c>
      <c r="U66" s="188" t="s">
        <v>148</v>
      </c>
      <c r="V66" s="188" t="s">
        <v>148</v>
      </c>
      <c r="W66" s="188" t="s">
        <v>148</v>
      </c>
      <c r="X66" s="188" t="s">
        <v>148</v>
      </c>
    </row>
    <row r="67" spans="1:24" ht="15">
      <c r="A67" s="192"/>
      <c r="B67" s="188">
        <f>B50</f>
        <v>2024</v>
      </c>
      <c r="C67" s="188">
        <f aca="true" t="shared" si="16" ref="C67:E67">C50</f>
        <v>2025</v>
      </c>
      <c r="D67" s="188">
        <f t="shared" si="16"/>
        <v>2026</v>
      </c>
      <c r="E67" s="188">
        <f t="shared" si="16"/>
        <v>2029</v>
      </c>
      <c r="F67"/>
      <c r="G67" s="188">
        <f aca="true" t="shared" si="17" ref="G67:H67">G50</f>
        <v>2031</v>
      </c>
      <c r="H67" s="188">
        <f t="shared" si="17"/>
        <v>2034</v>
      </c>
      <c r="J67" s="188">
        <f aca="true" t="shared" si="18" ref="J67:X67">J50</f>
        <v>2037</v>
      </c>
      <c r="L67" s="188">
        <f t="shared" si="18"/>
        <v>2040</v>
      </c>
      <c r="M67" s="188">
        <f t="shared" si="18"/>
        <v>2023</v>
      </c>
      <c r="N67" s="188">
        <f t="shared" si="18"/>
        <v>2032</v>
      </c>
      <c r="O67" s="188">
        <f t="shared" si="18"/>
        <v>2034</v>
      </c>
      <c r="P67" s="188">
        <f t="shared" si="18"/>
        <v>2035</v>
      </c>
      <c r="Q67" s="188">
        <f t="shared" si="18"/>
        <v>2036</v>
      </c>
      <c r="R67" s="188">
        <f t="shared" si="18"/>
        <v>2037</v>
      </c>
      <c r="S67" s="188">
        <f t="shared" si="18"/>
        <v>2038</v>
      </c>
      <c r="T67" s="188">
        <f t="shared" si="18"/>
        <v>2039</v>
      </c>
      <c r="U67" s="188">
        <f t="shared" si="18"/>
        <v>2050</v>
      </c>
      <c r="V67" s="188">
        <f t="shared" si="18"/>
        <v>2050</v>
      </c>
      <c r="W67" s="188">
        <f t="shared" si="18"/>
        <v>2050</v>
      </c>
      <c r="X67" s="188">
        <f t="shared" si="18"/>
        <v>2050</v>
      </c>
    </row>
    <row r="68" spans="1:18" ht="15">
      <c r="A68"/>
      <c r="B68"/>
      <c r="C68"/>
      <c r="D68"/>
      <c r="E68"/>
      <c r="F68"/>
      <c r="L68" s="173"/>
      <c r="M68" s="171"/>
      <c r="R68" s="172"/>
    </row>
    <row r="72" spans="1:5" ht="52.5" customHeight="1">
      <c r="A72" s="219" t="s">
        <v>184</v>
      </c>
      <c r="B72" s="285" t="s">
        <v>250</v>
      </c>
      <c r="C72" s="285" t="s">
        <v>251</v>
      </c>
      <c r="D72" s="285" t="s">
        <v>253</v>
      </c>
      <c r="E72" s="285" t="s">
        <v>254</v>
      </c>
    </row>
    <row r="73" spans="1:5" ht="15">
      <c r="A73" s="263" t="s">
        <v>183</v>
      </c>
      <c r="B73" s="86">
        <v>0</v>
      </c>
      <c r="C73" s="86">
        <v>0</v>
      </c>
      <c r="D73" s="86">
        <f>Retirement_Inputs!B7</f>
        <v>0.07</v>
      </c>
      <c r="E73" s="86">
        <v>0.1</v>
      </c>
    </row>
    <row r="74" spans="1:5" ht="15">
      <c r="A74" s="263" t="s">
        <v>236</v>
      </c>
      <c r="B74" s="286">
        <v>0</v>
      </c>
      <c r="C74" s="286">
        <v>0</v>
      </c>
      <c r="D74" s="286">
        <v>-40000</v>
      </c>
      <c r="E74" s="286">
        <v>-15000</v>
      </c>
    </row>
    <row r="75" spans="1:5" ht="26.25">
      <c r="A75" s="264" t="s">
        <v>239</v>
      </c>
      <c r="B75" s="286">
        <v>2040</v>
      </c>
      <c r="C75" s="286">
        <v>2048</v>
      </c>
      <c r="D75" s="286">
        <v>2019</v>
      </c>
      <c r="E75" s="286">
        <v>2019</v>
      </c>
    </row>
    <row r="76" spans="1:5" ht="26.25">
      <c r="A76" s="264" t="s">
        <v>237</v>
      </c>
      <c r="B76" s="286"/>
      <c r="C76" s="286"/>
      <c r="D76" s="286">
        <v>2030</v>
      </c>
      <c r="E76" s="286">
        <v>2028</v>
      </c>
    </row>
    <row r="78" spans="1:6" ht="15">
      <c r="A78" s="265" t="s">
        <v>240</v>
      </c>
      <c r="B78" s="142">
        <f>IF(B75&gt;0,B75,Retirement_Inputs!$B$6+yr_to_ret)</f>
        <v>2040</v>
      </c>
      <c r="C78" s="142">
        <f>IF(C75&gt;0,C75,Retirement_Inputs!$B$6+yr_to_ret)</f>
        <v>2048</v>
      </c>
      <c r="D78" s="142">
        <f>IF(D75&gt;0,D75,Retirement_Inputs!$B$6+yr_to_ret)</f>
        <v>2019</v>
      </c>
      <c r="E78" s="142">
        <f>IF(E75&gt;0,E75,Retirement_Inputs!$B$6+yr_to_ret)</f>
        <v>2019</v>
      </c>
      <c r="F78"/>
    </row>
    <row r="79" spans="1:6" ht="15">
      <c r="A79" s="265" t="s">
        <v>241</v>
      </c>
      <c r="B79" s="142">
        <f ca="1">IF(B76&gt;0,B76,Retirement_Inputs!$B$6+yr_to_ret+Retirement_Inputs!$B$14)</f>
        <v>2069</v>
      </c>
      <c r="C79" s="142">
        <f ca="1">IF(C76&gt;0,C76,Retirement_Inputs!$B$6+yr_to_ret+Retirement_Inputs!$B$14)</f>
        <v>2069</v>
      </c>
      <c r="D79" s="142">
        <f>IF(D76&gt;0,D76,Retirement_Inputs!$B$6+yr_to_ret+Retirement_Inputs!$B$14)</f>
        <v>2030</v>
      </c>
      <c r="E79" s="142">
        <f>IF(E76&gt;0,E76,Retirement_Inputs!$B$6+yr_to_ret+Retirement_Inputs!$B$14)</f>
        <v>2028</v>
      </c>
      <c r="F79"/>
    </row>
    <row r="80" spans="1:6" ht="15">
      <c r="A80"/>
      <c r="B80"/>
      <c r="C80"/>
      <c r="D80"/>
      <c r="E80"/>
      <c r="F80"/>
    </row>
    <row r="81" spans="1:6" ht="15">
      <c r="A81"/>
      <c r="B81"/>
      <c r="C81"/>
      <c r="D81"/>
      <c r="E81"/>
      <c r="F81"/>
    </row>
    <row r="82" spans="1:6" ht="15">
      <c r="A82"/>
      <c r="B82"/>
      <c r="C82"/>
      <c r="D82"/>
      <c r="E82"/>
      <c r="F82"/>
    </row>
    <row r="83" spans="1:6" ht="15">
      <c r="A83"/>
      <c r="B83"/>
      <c r="C83"/>
      <c r="D83"/>
      <c r="E83"/>
      <c r="F8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00102615356"/>
  </sheetPr>
  <dimension ref="A2:I23"/>
  <sheetViews>
    <sheetView workbookViewId="0" topLeftCell="A1">
      <selection activeCell="D7" sqref="D7:D15"/>
    </sheetView>
  </sheetViews>
  <sheetFormatPr defaultColWidth="9.140625" defaultRowHeight="15"/>
  <cols>
    <col min="2" max="2" width="12.421875" style="0" customWidth="1"/>
    <col min="3" max="3" width="21.00390625" style="0" customWidth="1"/>
    <col min="4" max="4" width="15.57421875" style="0" customWidth="1"/>
    <col min="5" max="6" width="22.00390625" style="0" customWidth="1"/>
    <col min="9" max="9" width="13.00390625" style="215" customWidth="1"/>
  </cols>
  <sheetData>
    <row r="2" spans="2:8" ht="15.75">
      <c r="B2" s="212"/>
      <c r="C2" s="214" t="s">
        <v>190</v>
      </c>
      <c r="D2" s="80"/>
      <c r="E2" s="80"/>
      <c r="F2" s="80"/>
      <c r="G2" s="80"/>
      <c r="H2" s="80"/>
    </row>
    <row r="3" spans="2:8" ht="15">
      <c r="B3" s="216">
        <f ca="1">YearlyCashFlow!A7</f>
        <v>2020</v>
      </c>
      <c r="D3" s="80"/>
      <c r="G3" s="80"/>
      <c r="H3" s="80"/>
    </row>
    <row r="4" spans="2:8" ht="21" customHeight="1">
      <c r="B4" s="82"/>
      <c r="C4" s="217" t="s">
        <v>248</v>
      </c>
      <c r="D4" s="80"/>
      <c r="G4" s="80"/>
      <c r="H4" s="80"/>
    </row>
    <row r="5" spans="1:9" ht="36" customHeight="1">
      <c r="A5" s="218" t="s">
        <v>191</v>
      </c>
      <c r="B5" s="219" t="s">
        <v>192</v>
      </c>
      <c r="C5" s="229" t="s">
        <v>193</v>
      </c>
      <c r="D5" s="220" t="s">
        <v>194</v>
      </c>
      <c r="E5" s="221" t="s">
        <v>198</v>
      </c>
      <c r="F5" s="221" t="s">
        <v>197</v>
      </c>
      <c r="G5" s="222" t="s">
        <v>195</v>
      </c>
      <c r="I5" s="223" t="s">
        <v>196</v>
      </c>
    </row>
    <row r="6" spans="1:9" ht="15">
      <c r="A6" s="47">
        <f>'0+10 Buckets income ladder'!B16</f>
        <v>0</v>
      </c>
      <c r="B6" s="224" t="str">
        <f ca="1">CONCATENATE($B$3," - ",$B$3+'0+10 Buckets income ladder'!C16-1)</f>
        <v>2020 - 2024</v>
      </c>
      <c r="C6" s="193" t="s">
        <v>201</v>
      </c>
      <c r="D6" s="225">
        <f>'0+10 Buckets income ladder'!G16</f>
        <v>0</v>
      </c>
      <c r="E6" s="226" t="str">
        <f>IF(D6&gt;0,'Subjective Stress Reducer'!I6/(SUM(Retirement_Inputs!$B$27:$B$30)),"NA")</f>
        <v>NA</v>
      </c>
      <c r="F6" s="226" t="str">
        <f>IF(D6&gt;0,'Subjective Stress Reducer'!I6/(SUM(Retirement_Inputs!$B$27:$B$30,Retirement_Inputs!$C$34)),"NA")</f>
        <v>NA</v>
      </c>
      <c r="G6" s="227" t="str">
        <f>'0+10 Buckets income ladder'!F16</f>
        <v>Not applicable</v>
      </c>
      <c r="I6" s="228">
        <f>'Subjective Stress Reducer'!D6</f>
        <v>0</v>
      </c>
    </row>
    <row r="7" spans="1:9" ht="15">
      <c r="A7" s="47">
        <f>'0+10 Buckets income ladder'!B17</f>
        <v>1</v>
      </c>
      <c r="B7" s="224" t="str">
        <f ca="1">CONCATENATE($B$3+'0+10 Buckets income ladder'!C17," - ",$B$3+'0+10 Buckets income ladder'!C17+'0+10 Buckets income ladder'!C18-1)</f>
        <v>2025 - 2029</v>
      </c>
      <c r="C7" s="193" t="str">
        <f aca="true" t="shared" si="0" ref="C7:C16">IF(G7&lt;=7%,"UST, Income","Equity, Hybrid")</f>
        <v>UST, Income</v>
      </c>
      <c r="D7" s="225">
        <f ca="1">'0+10 Buckets income ladder'!G17</f>
        <v>14764713.205811758</v>
      </c>
      <c r="E7" s="226">
        <f ca="1">IF(D7&gt;0,'Subjective Stress Reducer'!I7/(SUM(Retirement_Inputs!$B$27:$B$30)),"NA")</f>
        <v>0.7382356602905878</v>
      </c>
      <c r="F7" s="226">
        <f ca="1">IF(D7&gt;0,'Subjective Stress Reducer'!I7/(SUM(Retirement_Inputs!$B$27:$B$30,Retirement_Inputs!$C$34)),"NA")</f>
        <v>0.634994724022296</v>
      </c>
      <c r="G7" s="227">
        <f>'0+10 Buckets income ladder'!F17</f>
        <v>0.07</v>
      </c>
      <c r="I7" s="228">
        <f ca="1">I6+'Subjective Stress Reducer'!D7</f>
        <v>14764713.205811758</v>
      </c>
    </row>
    <row r="8" spans="1:9" ht="15">
      <c r="A8" s="47">
        <f>'0+10 Buckets income ladder'!B18</f>
        <v>2</v>
      </c>
      <c r="B8" s="224" t="str">
        <f ca="1">CONCATENATE(VALUE(RIGHT(B7,4))+1," - ",VALUE((RIGHT(B7,4))+'0+10 Buckets income ladder'!C18))</f>
        <v>2030 - 2034</v>
      </c>
      <c r="C8" s="193" t="str">
        <f t="shared" si="0"/>
        <v>UST, Income</v>
      </c>
      <c r="D8" s="225">
        <f ca="1">'0+10 Buckets income ladder'!G18</f>
        <v>11798440.438797113</v>
      </c>
      <c r="E8" s="226">
        <f ca="1">IF(D8&gt;0,'Subjective Stress Reducer'!I8/(SUM(Retirement_Inputs!$B$27:$B$30)),"NA")</f>
        <v>1.3281576822304435</v>
      </c>
      <c r="F8" s="226">
        <f ca="1">IF(D8&gt;0,'Subjective Stress Reducer'!I8/(SUM(Retirement_Inputs!$B$27:$B$30,Retirement_Inputs!$C$34)),"NA")</f>
        <v>1.1424172066600524</v>
      </c>
      <c r="G8" s="227">
        <f>'0+10 Buckets income ladder'!F18</f>
        <v>0.07</v>
      </c>
      <c r="I8" s="228">
        <f ca="1">I7+'Subjective Stress Reducer'!D8</f>
        <v>26563153.64460887</v>
      </c>
    </row>
    <row r="9" spans="1:9" ht="15">
      <c r="A9" s="47">
        <f>'0+10 Buckets income ladder'!B19</f>
        <v>3</v>
      </c>
      <c r="B9" s="224" t="str">
        <f ca="1">CONCATENATE(VALUE(RIGHT(B8,4))+1," - ",VALUE((RIGHT(B8,4))+'0+10 Buckets income ladder'!C19))</f>
        <v>2035 - 2039</v>
      </c>
      <c r="C9" s="193" t="str">
        <f t="shared" si="0"/>
        <v>Equity, Hybrid</v>
      </c>
      <c r="D9" s="225">
        <f ca="1">'0+10 Buckets income ladder'!G19</f>
        <v>5691567.415386123</v>
      </c>
      <c r="E9" s="226">
        <f ca="1">IF(D9&gt;0,'Subjective Stress Reducer'!I9/(SUM(Retirement_Inputs!$B$27:$B$30)),"NA")</f>
        <v>1.6127360529997496</v>
      </c>
      <c r="F9" s="226">
        <f ca="1">IF(D9&gt;0,'Subjective Stress Reducer'!I9/(SUM(Retirement_Inputs!$B$27:$B$30,Retirement_Inputs!$C$34)),"NA")</f>
        <v>1.3871978014341382</v>
      </c>
      <c r="G9" s="227">
        <f>'0+10 Buckets income ladder'!F19</f>
        <v>0.1</v>
      </c>
      <c r="I9" s="228">
        <f ca="1">I8+'Subjective Stress Reducer'!D9</f>
        <v>32254721.059994992</v>
      </c>
    </row>
    <row r="10" spans="1:9" ht="15">
      <c r="A10" s="47">
        <f>'0+10 Buckets income ladder'!B20</f>
        <v>4</v>
      </c>
      <c r="B10" s="224" t="str">
        <f ca="1">CONCATENATE(VALUE(RIGHT(B9,4))+1," - ",VALUE((RIGHT(B9,4))+'0+10 Buckets income ladder'!C20))</f>
        <v>2040 - 2044</v>
      </c>
      <c r="C10" s="193" t="str">
        <f t="shared" si="0"/>
        <v>Equity, Hybrid</v>
      </c>
      <c r="D10" s="225">
        <f ca="1">'0+10 Buckets income ladder'!G20</f>
        <v>4056192.936167106</v>
      </c>
      <c r="E10" s="226">
        <f ca="1">IF(D10&gt;0,'Subjective Stress Reducer'!I10/(SUM(Retirement_Inputs!$B$27:$B$30)),"NA")</f>
        <v>1.815545699808105</v>
      </c>
      <c r="F10" s="226">
        <f ca="1">IF(D10&gt;0,'Subjective Stress Reducer'!I10/(SUM(Retirement_Inputs!$B$27:$B$30,Retirement_Inputs!$C$34)),"NA")</f>
        <v>1.5616448819957014</v>
      </c>
      <c r="G10" s="227">
        <f>'0+10 Buckets income ladder'!F20</f>
        <v>0.1</v>
      </c>
      <c r="I10" s="228">
        <f ca="1">I9+'Subjective Stress Reducer'!D10</f>
        <v>36310913.9961621</v>
      </c>
    </row>
    <row r="11" spans="1:9" ht="15">
      <c r="A11" s="47">
        <f>'0+10 Buckets income ladder'!B21</f>
        <v>5</v>
      </c>
      <c r="B11" s="224" t="str">
        <f ca="1">CONCATENATE(VALUE(RIGHT(B10,4))+1," - ",VALUE((RIGHT(B10,4))+'0+10 Buckets income ladder'!C21))</f>
        <v>2045 - 2049</v>
      </c>
      <c r="C11" s="193" t="str">
        <f t="shared" si="0"/>
        <v>Equity, Hybrid</v>
      </c>
      <c r="D11" s="225">
        <f ca="1">'0+10 Buckets income ladder'!G21</f>
        <v>3340841.7469747406</v>
      </c>
      <c r="E11" s="226">
        <f ca="1">IF(D11&gt;0,'Subjective Stress Reducer'!I11/(SUM(Retirement_Inputs!$B$27:$B$30)),"NA")</f>
        <v>1.9825877871568423</v>
      </c>
      <c r="F11" s="226">
        <f ca="1">IF(D11&gt;0,'Subjective Stress Reducer'!I11/(SUM(Retirement_Inputs!$B$27:$B$30,Retirement_Inputs!$C$34)),"NA")</f>
        <v>1.7053264322941082</v>
      </c>
      <c r="G11" s="227">
        <f>'0+10 Buckets income ladder'!F21</f>
        <v>0.1</v>
      </c>
      <c r="I11" s="228">
        <f ca="1">I10+'Subjective Stress Reducer'!D11</f>
        <v>39651755.743136846</v>
      </c>
    </row>
    <row r="12" spans="1:9" ht="15">
      <c r="A12" s="47">
        <f>'0+10 Buckets income ladder'!B22</f>
        <v>6</v>
      </c>
      <c r="B12" s="224" t="str">
        <f ca="1">CONCATENATE(VALUE(RIGHT(B11,4))+1," - ",VALUE((RIGHT(B11,4))+'0+10 Buckets income ladder'!C22))</f>
        <v>2050 - 2054</v>
      </c>
      <c r="C12" s="193" t="str">
        <f t="shared" si="0"/>
        <v>Equity, Hybrid</v>
      </c>
      <c r="D12" s="225">
        <f ca="1">'0+10 Buckets income ladder'!G22</f>
        <v>2909453.138579849</v>
      </c>
      <c r="E12" s="226">
        <f ca="1">IF(D12&gt;0,'Subjective Stress Reducer'!I12/(SUM(Retirement_Inputs!$B$27:$B$30)),"NA")</f>
        <v>2.128060444085835</v>
      </c>
      <c r="F12" s="226">
        <f ca="1">IF(D12&gt;0,'Subjective Stress Reducer'!I12/(SUM(Retirement_Inputs!$B$27:$B$30,Retirement_Inputs!$C$34)),"NA")</f>
        <v>1.8304549984257619</v>
      </c>
      <c r="G12" s="227">
        <f>'0+10 Buckets income ladder'!F22</f>
        <v>0.1</v>
      </c>
      <c r="I12" s="228">
        <f ca="1">I11+'Subjective Stress Reducer'!D12</f>
        <v>42561208.8817167</v>
      </c>
    </row>
    <row r="13" spans="1:9" ht="15">
      <c r="A13" s="47">
        <f>'0+10 Buckets income ladder'!B23</f>
        <v>7</v>
      </c>
      <c r="B13" s="224" t="str">
        <f ca="1">CONCATENATE(VALUE(RIGHT(B12,4))+1," - ",VALUE((RIGHT(B12,4))+'0+10 Buckets income ladder'!C23))</f>
        <v>2055 - 2059</v>
      </c>
      <c r="C13" s="193" t="str">
        <f t="shared" si="0"/>
        <v>Equity, Hybrid</v>
      </c>
      <c r="D13" s="225">
        <f ca="1">'0+10 Buckets income ladder'!G23</f>
        <v>2533767.89644629</v>
      </c>
      <c r="E13" s="226">
        <f ca="1">IF(D13&gt;0,'Subjective Stress Reducer'!I13/(SUM(Retirement_Inputs!$B$27:$B$30)),"NA")</f>
        <v>2.2547488389081494</v>
      </c>
      <c r="F13" s="226">
        <f ca="1">IF(D13&gt;0,'Subjective Stress Reducer'!I13/(SUM(Retirement_Inputs!$B$27:$B$30,Retirement_Inputs!$C$34)),"NA")</f>
        <v>1.9394262478982642</v>
      </c>
      <c r="G13" s="227">
        <f>'0+10 Buckets income ladder'!F23</f>
        <v>0.1</v>
      </c>
      <c r="I13" s="228">
        <f ca="1">I12+'Subjective Stress Reducer'!D13</f>
        <v>45094976.778162986</v>
      </c>
    </row>
    <row r="14" spans="1:9" ht="15">
      <c r="A14" s="47">
        <f>'0+10 Buckets income ladder'!B24</f>
        <v>8</v>
      </c>
      <c r="B14" s="224" t="str">
        <f ca="1">CONCATENATE(VALUE(RIGHT(B13,4))+1," - ",VALUE((RIGHT(B13,4))+'0+10 Buckets income ladder'!C24))</f>
        <v>2060 - 2064</v>
      </c>
      <c r="C14" s="193" t="str">
        <f t="shared" si="0"/>
        <v>Equity, Hybrid</v>
      </c>
      <c r="D14" s="225">
        <f ca="1">'0+10 Buckets income ladder'!G24</f>
        <v>2206593.283092215</v>
      </c>
      <c r="E14" s="226">
        <f ca="1">IF(D14&gt;0,'Subjective Stress Reducer'!I14/(SUM(Retirement_Inputs!$B$27:$B$30)),"NA")</f>
        <v>2.36507850306276</v>
      </c>
      <c r="F14" s="226">
        <f ca="1">IF(D14&gt;0,'Subjective Stress Reducer'!I14/(SUM(Retirement_Inputs!$B$27:$B$30,Retirement_Inputs!$C$34)),"NA")</f>
        <v>2.0343265059185187</v>
      </c>
      <c r="G14" s="227">
        <f>'0+10 Buckets income ladder'!F24</f>
        <v>0.1</v>
      </c>
      <c r="I14" s="228">
        <f ca="1">I13+'Subjective Stress Reducer'!D14</f>
        <v>47301570.0612552</v>
      </c>
    </row>
    <row r="15" spans="1:9" ht="15">
      <c r="A15" s="47">
        <f>'0+10 Buckets income ladder'!B25</f>
        <v>9</v>
      </c>
      <c r="B15" s="224" t="str">
        <f ca="1">CONCATENATE(VALUE(RIGHT(B14,4))+1," - ",VALUE((RIGHT(B14,4))+'0+10 Buckets income ladder'!C25))</f>
        <v>2065 - 2069</v>
      </c>
      <c r="C15" s="193" t="str">
        <f t="shared" si="0"/>
        <v>Equity, Hybrid</v>
      </c>
      <c r="D15" s="225">
        <f ca="1">ROUND('0+10 Buckets income ladder'!G25,1)</f>
        <v>1921665.3</v>
      </c>
      <c r="E15" s="226">
        <f ca="1">IF(D15&gt;0,'Subjective Stress Reducer'!I15/(SUM(Retirement_Inputs!$B$27:$B$30)),"NA")</f>
        <v>2.4611617680627598</v>
      </c>
      <c r="F15" s="226">
        <f ca="1">IF(D15&gt;0,'Subjective Stress Reducer'!I15/(SUM(Retirement_Inputs!$B$27:$B$30,Retirement_Inputs!$C$34)),"NA")</f>
        <v>2.1169726982168156</v>
      </c>
      <c r="G15" s="227">
        <f>'0+10 Buckets income ladder'!F25</f>
        <v>0.1</v>
      </c>
      <c r="I15" s="228">
        <f ca="1">I14+'Subjective Stress Reducer'!D15</f>
        <v>49223235.3612552</v>
      </c>
    </row>
    <row r="16" spans="1:9" ht="15">
      <c r="A16" s="47">
        <f>'0+10 Buckets income ladder'!B26</f>
        <v>10</v>
      </c>
      <c r="B16" s="224" t="str">
        <f ca="1">CONCATENATE(VALUE(RIGHT(B15,4))+1," - end")</f>
        <v>2070 - end</v>
      </c>
      <c r="C16" s="193" t="str">
        <f t="shared" si="0"/>
        <v>Equity, Hybrid</v>
      </c>
      <c r="D16" s="225">
        <f>'0+10 Buckets income ladder'!G26</f>
        <v>0</v>
      </c>
      <c r="E16" s="226" t="str">
        <f>IF(D16&gt;0,'Subjective Stress Reducer'!I16/(SUM(Retirement_Inputs!$B$27:$B$30)),"NA")</f>
        <v>NA</v>
      </c>
      <c r="F16" s="226" t="str">
        <f>IF(D16&gt;0,'Subjective Stress Reducer'!I16/(SUM(Retirement_Inputs!$B$27:$B$30,Retirement_Inputs!$C$34)),"NA")</f>
        <v>NA</v>
      </c>
      <c r="G16" s="227">
        <f>'0+10 Buckets income ladder'!F26</f>
        <v>0.1</v>
      </c>
      <c r="I16" s="228">
        <f ca="1">I15+'Subjective Stress Reducer'!D16</f>
        <v>49223235.3612552</v>
      </c>
    </row>
    <row r="17" spans="2:9" ht="15">
      <c r="B17" s="82"/>
      <c r="C17" s="193"/>
      <c r="D17" s="80"/>
      <c r="G17" s="80"/>
      <c r="H17" s="80"/>
      <c r="I17" s="223"/>
    </row>
    <row r="18" spans="2:9" ht="15">
      <c r="B18" s="82"/>
      <c r="C18" s="80"/>
      <c r="D18" s="80"/>
      <c r="E18" s="80"/>
      <c r="F18" s="80"/>
      <c r="G18" s="80"/>
      <c r="H18" s="80"/>
      <c r="I18" s="223"/>
    </row>
    <row r="19" spans="2:9" ht="15">
      <c r="B19" s="82"/>
      <c r="C19" s="80" t="s">
        <v>227</v>
      </c>
      <c r="D19" s="80"/>
      <c r="E19" s="80"/>
      <c r="F19" s="80"/>
      <c r="G19" s="80"/>
      <c r="H19" s="80"/>
      <c r="I19" s="223"/>
    </row>
    <row r="20" spans="3:9" ht="15">
      <c r="C20" t="s">
        <v>228</v>
      </c>
      <c r="I20" s="223"/>
    </row>
    <row r="21" ht="15">
      <c r="I21" s="223"/>
    </row>
    <row r="22" ht="15">
      <c r="I22" s="223"/>
    </row>
    <row r="23" ht="15">
      <c r="I23" s="223"/>
    </row>
  </sheetData>
  <conditionalFormatting sqref="E6:F6">
    <cfRule type="iconSet" priority="9">
      <iconSet iconSet="3Symbols2" showValue="0" reverse="1">
        <cfvo type="percent" val="0"/>
        <cfvo type="num" val="0.95"/>
        <cfvo type="num" val="1.02"/>
      </iconSet>
    </cfRule>
  </conditionalFormatting>
  <conditionalFormatting sqref="E7">
    <cfRule type="iconSet" priority="4">
      <iconSet iconSet="3Symbols2" showValue="0" reverse="1">
        <cfvo type="percent" val="0"/>
        <cfvo type="num" val="0.95"/>
        <cfvo type="num" val="1.02"/>
      </iconSet>
    </cfRule>
  </conditionalFormatting>
  <conditionalFormatting sqref="E8:E16">
    <cfRule type="iconSet" priority="2">
      <iconSet iconSet="3Symbols2" showValue="0" reverse="1">
        <cfvo type="percent" val="0"/>
        <cfvo type="num" val="0.95"/>
        <cfvo type="num" val="1.02"/>
      </iconSet>
    </cfRule>
  </conditionalFormatting>
  <conditionalFormatting sqref="F7:F16">
    <cfRule type="iconSet" priority="1">
      <iconSet iconSet="3Symbols2" showValue="0" reverse="1">
        <cfvo type="percent" val="0"/>
        <cfvo type="num" val="0.95"/>
        <cfvo type="num" val="1.02"/>
      </iconSet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148"/>
  <sheetViews>
    <sheetView workbookViewId="0" topLeftCell="B1">
      <selection activeCell="E12" sqref="E12"/>
    </sheetView>
  </sheetViews>
  <sheetFormatPr defaultColWidth="8.8515625" defaultRowHeight="15"/>
  <cols>
    <col min="1" max="1" width="47.28125" style="0" customWidth="1"/>
    <col min="2" max="2" width="8.8515625" style="47" bestFit="1" customWidth="1"/>
    <col min="3" max="3" width="7.140625" style="0" bestFit="1" customWidth="1"/>
    <col min="4" max="4" width="19.28125" style="20" bestFit="1" customWidth="1"/>
    <col min="5" max="5" width="17.28125" style="0" bestFit="1" customWidth="1"/>
    <col min="6" max="6" width="21.00390625" style="20" bestFit="1" customWidth="1"/>
    <col min="7" max="7" width="17.28125" style="0" bestFit="1" customWidth="1"/>
    <col min="8" max="8" width="1.8515625" style="45" customWidth="1"/>
    <col min="9" max="9" width="1.7109375" style="61" customWidth="1"/>
    <col min="10" max="10" width="6.8515625" style="0" hidden="1" customWidth="1"/>
    <col min="11" max="11" width="10.8515625" style="45" bestFit="1" customWidth="1"/>
    <col min="12" max="12" width="15.7109375" style="45" customWidth="1"/>
    <col min="13" max="13" width="13.57421875" style="47" bestFit="1" customWidth="1"/>
    <col min="14" max="14" width="1.7109375" style="61" customWidth="1"/>
    <col min="15" max="15" width="6.8515625" style="0" hidden="1" customWidth="1"/>
    <col min="16" max="16" width="10.8515625" style="45" bestFit="1" customWidth="1"/>
    <col min="17" max="17" width="15.7109375" style="45" customWidth="1"/>
    <col min="18" max="18" width="12.140625" style="47" customWidth="1"/>
    <col min="19" max="19" width="1.7109375" style="61" customWidth="1"/>
    <col min="20" max="20" width="6.8515625" style="0" hidden="1" customWidth="1"/>
    <col min="21" max="21" width="10.8515625" style="45" bestFit="1" customWidth="1"/>
    <col min="22" max="22" width="15.421875" style="45" customWidth="1"/>
    <col min="23" max="23" width="16.00390625" style="47" bestFit="1" customWidth="1"/>
    <col min="24" max="24" width="1.7109375" style="61" customWidth="1"/>
    <col min="25" max="25" width="6.8515625" style="0" hidden="1" customWidth="1"/>
    <col min="26" max="26" width="10.8515625" style="45" bestFit="1" customWidth="1"/>
    <col min="27" max="27" width="15.8515625" style="45" customWidth="1"/>
    <col min="28" max="28" width="16.00390625" style="47" bestFit="1" customWidth="1"/>
    <col min="29" max="29" width="1.7109375" style="61" customWidth="1"/>
    <col min="30" max="30" width="6.8515625" style="0" hidden="1" customWidth="1"/>
    <col min="31" max="31" width="10.8515625" style="45" bestFit="1" customWidth="1"/>
    <col min="32" max="32" width="11.28125" style="45" bestFit="1" customWidth="1"/>
    <col min="33" max="33" width="16.00390625" style="47" bestFit="1" customWidth="1"/>
    <col min="34" max="34" width="1.7109375" style="61" customWidth="1"/>
    <col min="35" max="35" width="16.7109375" style="0" hidden="1" customWidth="1"/>
    <col min="36" max="36" width="12.28125" style="45" customWidth="1"/>
    <col min="37" max="37" width="13.7109375" style="45" customWidth="1"/>
    <col min="38" max="38" width="14.8515625" style="47" customWidth="1"/>
    <col min="39" max="39" width="1.7109375" style="61" customWidth="1"/>
    <col min="40" max="40" width="26.7109375" style="0" hidden="1" customWidth="1"/>
    <col min="41" max="41" width="5.7109375" style="0" bestFit="1" customWidth="1"/>
    <col min="42" max="42" width="21.00390625" style="0" customWidth="1"/>
    <col min="43" max="43" width="12.421875" style="0" bestFit="1" customWidth="1"/>
    <col min="44" max="44" width="1.7109375" style="0" customWidth="1"/>
    <col min="45" max="45" width="4.57421875" style="0" hidden="1" customWidth="1"/>
    <col min="46" max="46" width="5.7109375" style="0" bestFit="1" customWidth="1"/>
    <col min="47" max="47" width="21.00390625" style="0" customWidth="1"/>
    <col min="48" max="48" width="12.421875" style="0" bestFit="1" customWidth="1"/>
    <col min="49" max="49" width="1.7109375" style="0" customWidth="1"/>
    <col min="50" max="50" width="8.8515625" style="0" hidden="1" customWidth="1"/>
    <col min="52" max="52" width="12.140625" style="0" customWidth="1"/>
    <col min="53" max="53" width="13.57421875" style="0" customWidth="1"/>
    <col min="54" max="54" width="2.57421875" style="0" customWidth="1"/>
    <col min="55" max="55" width="5.28125" style="0" hidden="1" customWidth="1"/>
    <col min="57" max="57" width="10.7109375" style="0" customWidth="1"/>
    <col min="58" max="58" width="13.57421875" style="0" bestFit="1" customWidth="1"/>
    <col min="59" max="59" width="3.00390625" style="0" customWidth="1"/>
    <col min="60" max="60" width="3.8515625" style="0" hidden="1" customWidth="1"/>
    <col min="62" max="62" width="11.57421875" style="0" customWidth="1"/>
    <col min="63" max="63" width="13.57421875" style="0" bestFit="1" customWidth="1"/>
  </cols>
  <sheetData>
    <row r="1" spans="1:7" ht="15.75" thickBot="1">
      <c r="A1" s="295" t="s">
        <v>226</v>
      </c>
      <c r="B1" s="295"/>
      <c r="C1" s="295"/>
      <c r="D1" s="295"/>
      <c r="E1" s="295"/>
      <c r="F1" s="295"/>
      <c r="G1" s="295"/>
    </row>
    <row r="2" spans="1:63" ht="15.75" thickBot="1">
      <c r="A2" s="69" t="s">
        <v>186</v>
      </c>
      <c r="B2" s="70"/>
      <c r="C2" s="23"/>
      <c r="D2" s="70"/>
      <c r="E2" s="23"/>
      <c r="F2" s="70"/>
      <c r="G2" s="71"/>
      <c r="H2" s="24"/>
      <c r="I2" s="25"/>
      <c r="J2" s="296" t="s">
        <v>40</v>
      </c>
      <c r="K2" s="297"/>
      <c r="L2" s="297"/>
      <c r="M2" s="298"/>
      <c r="N2" s="25"/>
      <c r="O2" s="296" t="s">
        <v>41</v>
      </c>
      <c r="P2" s="297"/>
      <c r="Q2" s="297"/>
      <c r="R2" s="298"/>
      <c r="S2" s="25"/>
      <c r="U2" s="296" t="s">
        <v>42</v>
      </c>
      <c r="V2" s="297"/>
      <c r="W2" s="298"/>
      <c r="X2" s="25"/>
      <c r="Z2" s="296" t="s">
        <v>43</v>
      </c>
      <c r="AA2" s="297"/>
      <c r="AB2" s="298"/>
      <c r="AC2" s="25"/>
      <c r="AD2" s="296" t="s">
        <v>44</v>
      </c>
      <c r="AE2" s="297"/>
      <c r="AF2" s="297"/>
      <c r="AG2" s="298"/>
      <c r="AH2" s="25"/>
      <c r="AJ2" s="296" t="s">
        <v>45</v>
      </c>
      <c r="AK2" s="297"/>
      <c r="AL2" s="298"/>
      <c r="AM2" s="25"/>
      <c r="AO2" s="296" t="s">
        <v>46</v>
      </c>
      <c r="AP2" s="297"/>
      <c r="AQ2" s="298"/>
      <c r="AR2" s="25"/>
      <c r="AT2" s="296" t="s">
        <v>156</v>
      </c>
      <c r="AU2" s="297"/>
      <c r="AV2" s="298"/>
      <c r="AW2" s="25"/>
      <c r="AY2" s="296" t="s">
        <v>157</v>
      </c>
      <c r="AZ2" s="297"/>
      <c r="BA2" s="298"/>
      <c r="BB2" s="25"/>
      <c r="BD2" s="296" t="s">
        <v>158</v>
      </c>
      <c r="BE2" s="297"/>
      <c r="BF2" s="298"/>
      <c r="BG2" s="25"/>
      <c r="BI2" s="296" t="s">
        <v>159</v>
      </c>
      <c r="BJ2" s="297"/>
      <c r="BK2" s="298"/>
    </row>
    <row r="3" spans="1:63" ht="15">
      <c r="A3" s="72" t="s">
        <v>55</v>
      </c>
      <c r="B3" s="20"/>
      <c r="C3" s="1"/>
      <c r="E3" s="1"/>
      <c r="G3" s="73"/>
      <c r="H3" s="24"/>
      <c r="I3" s="27"/>
      <c r="K3" s="28" t="s">
        <v>13</v>
      </c>
      <c r="L3" s="29"/>
      <c r="M3" s="30">
        <f>IF(C16&gt;time,time,C16)</f>
        <v>5</v>
      </c>
      <c r="N3" s="27"/>
      <c r="P3" s="31" t="s">
        <v>13</v>
      </c>
      <c r="Q3" s="29"/>
      <c r="R3" s="30">
        <f>IF(MAX(K10:K39)&gt;=time,0,IF(time-MAX(K10:K39)&lt;C17,time-MAX(K10:K39),C17))</f>
        <v>5</v>
      </c>
      <c r="S3" s="27"/>
      <c r="U3" s="31" t="s">
        <v>13</v>
      </c>
      <c r="V3" s="29"/>
      <c r="W3" s="30">
        <f>IF(MAX(P10:P39)&gt;=time,0,IF(time-MAX(P10:P39)&lt;C18,time-MAX(P10:P39),C18))</f>
        <v>5</v>
      </c>
      <c r="X3" s="27"/>
      <c r="Z3" s="31" t="s">
        <v>13</v>
      </c>
      <c r="AA3" s="29"/>
      <c r="AB3" s="30">
        <f>IF(MAX(U10:U39)&gt;=time,0,IF(time-MAX(U10:U39)&lt;C19,time-MAX(U10:U39),C19))</f>
        <v>5</v>
      </c>
      <c r="AC3" s="27"/>
      <c r="AD3" s="31" t="s">
        <v>13</v>
      </c>
      <c r="AE3" s="31" t="s">
        <v>13</v>
      </c>
      <c r="AF3" s="29"/>
      <c r="AG3" s="30">
        <f>IF(MAX(Z10:Z39)&gt;=time,0,IF(time-MAX(Z10:Z39)&lt;C20,time-MAX(Z10:Z39),C20))</f>
        <v>5</v>
      </c>
      <c r="AH3" s="27"/>
      <c r="AJ3" s="31" t="s">
        <v>13</v>
      </c>
      <c r="AK3" s="29"/>
      <c r="AL3" s="30">
        <f>IF(MAX(AE10:AE39)&gt;=time,0,IF(time-MAX(AE10:AE39)&lt;C21,time-MAX(AE10:AE39),C21))</f>
        <v>5</v>
      </c>
      <c r="AM3" s="27"/>
      <c r="AO3" s="31" t="s">
        <v>13</v>
      </c>
      <c r="AP3" s="29"/>
      <c r="AQ3" s="30">
        <f>IF(MAX(AJ10:AJ39)&gt;=time,0,IF(time-MAX(AJ10:AJ39)&lt;C22,time-MAX(AJ10:AJ39),C22))</f>
        <v>5</v>
      </c>
      <c r="AR3" s="27"/>
      <c r="AT3" s="31" t="s">
        <v>13</v>
      </c>
      <c r="AU3" s="29"/>
      <c r="AV3" s="30">
        <f>IF(MAX(AO10:AO39)&gt;=time,0,IF(time-MAX(AO10:AO39)&lt;C23,time-MAX(AO10:AO39),C23))</f>
        <v>5</v>
      </c>
      <c r="AW3" s="27"/>
      <c r="AY3" s="31" t="s">
        <v>13</v>
      </c>
      <c r="AZ3" s="29"/>
      <c r="BA3" s="30">
        <f>IF(MAX(AT10:AT39)&gt;=time,0,IF(time-MAX(AT10:AT39)&lt;C24,time-MAX(AT10:AT39),C24))</f>
        <v>5</v>
      </c>
      <c r="BB3" s="27"/>
      <c r="BD3" s="31" t="s">
        <v>13</v>
      </c>
      <c r="BE3" s="29"/>
      <c r="BF3" s="30">
        <f>IF(MAX(AY10:AY39)&gt;=time,0,IF(time-MAX(AY10:AY39)&lt;H24,time-MAX(AY10:AY39),C25))</f>
        <v>5</v>
      </c>
      <c r="BG3" s="27"/>
      <c r="BI3" s="31" t="s">
        <v>13</v>
      </c>
      <c r="BJ3" s="29"/>
      <c r="BK3" s="30">
        <f>IF(MAX(BD10:BD39)&gt;=time,0,IF(time-MAX(BD10:BD39)&lt;M24,time-MAX(BD10:BD39),C26))</f>
        <v>0</v>
      </c>
    </row>
    <row r="4" spans="1:63" ht="15.75" thickBot="1">
      <c r="A4" s="74" t="s">
        <v>187</v>
      </c>
      <c r="B4" s="75"/>
      <c r="C4" s="76"/>
      <c r="D4" s="75"/>
      <c r="E4" s="76"/>
      <c r="F4" s="75"/>
      <c r="G4" s="77"/>
      <c r="H4" s="24"/>
      <c r="I4" s="25"/>
      <c r="K4" s="32" t="s">
        <v>10</v>
      </c>
      <c r="L4" s="33"/>
      <c r="M4" s="9">
        <f>D16</f>
        <v>0.05</v>
      </c>
      <c r="N4" s="25"/>
      <c r="P4" s="33" t="s">
        <v>9</v>
      </c>
      <c r="Q4" s="33"/>
      <c r="R4" s="9">
        <f>D17</f>
        <v>0.05</v>
      </c>
      <c r="S4" s="25"/>
      <c r="U4" s="33" t="s">
        <v>15</v>
      </c>
      <c r="V4" s="33"/>
      <c r="W4" s="9">
        <f>D18</f>
        <v>0.05</v>
      </c>
      <c r="X4" s="25"/>
      <c r="Z4" s="33" t="s">
        <v>16</v>
      </c>
      <c r="AA4" s="33"/>
      <c r="AB4" s="9">
        <f>D19</f>
        <v>0.05</v>
      </c>
      <c r="AC4" s="25"/>
      <c r="AD4" s="33" t="s">
        <v>17</v>
      </c>
      <c r="AE4" s="33" t="s">
        <v>17</v>
      </c>
      <c r="AF4" s="33"/>
      <c r="AG4" s="9">
        <f>D20</f>
        <v>0.05</v>
      </c>
      <c r="AH4" s="25"/>
      <c r="AJ4" s="33" t="s">
        <v>18</v>
      </c>
      <c r="AK4" s="33"/>
      <c r="AL4" s="9">
        <f>D21</f>
        <v>0.05</v>
      </c>
      <c r="AM4" s="25"/>
      <c r="AO4" s="33" t="s">
        <v>19</v>
      </c>
      <c r="AP4" s="33"/>
      <c r="AQ4" s="9">
        <f>D22</f>
        <v>0.05</v>
      </c>
      <c r="AR4" s="25"/>
      <c r="AT4" s="33" t="s">
        <v>19</v>
      </c>
      <c r="AU4" s="33"/>
      <c r="AV4" s="9">
        <f>D23</f>
        <v>0.05</v>
      </c>
      <c r="AW4" s="25"/>
      <c r="AY4" s="33" t="s">
        <v>19</v>
      </c>
      <c r="AZ4" s="33"/>
      <c r="BA4" s="9">
        <f>D24</f>
        <v>0.05</v>
      </c>
      <c r="BB4" s="25"/>
      <c r="BD4" s="33" t="s">
        <v>19</v>
      </c>
      <c r="BE4" s="33"/>
      <c r="BF4" s="9">
        <f>D25</f>
        <v>0.05</v>
      </c>
      <c r="BG4" s="25"/>
      <c r="BI4" s="33" t="s">
        <v>19</v>
      </c>
      <c r="BJ4" s="33"/>
      <c r="BK4" s="9">
        <f>D26</f>
        <v>0.05</v>
      </c>
    </row>
    <row r="5" spans="1:63" ht="15.75" thickBot="1">
      <c r="A5" s="67" t="s">
        <v>47</v>
      </c>
      <c r="B5" s="68"/>
      <c r="C5" s="1"/>
      <c r="E5" s="1"/>
      <c r="G5" s="1"/>
      <c r="H5" s="24"/>
      <c r="I5" s="25"/>
      <c r="K5" s="36" t="s">
        <v>12</v>
      </c>
      <c r="L5" s="37"/>
      <c r="M5" s="132">
        <f>SUM(M10:M39)</f>
        <v>0</v>
      </c>
      <c r="N5" s="25"/>
      <c r="P5" s="38" t="s">
        <v>12</v>
      </c>
      <c r="Q5" s="37"/>
      <c r="R5" s="132">
        <f ca="1">SUM(R10:R39)</f>
        <v>20708274.06010043</v>
      </c>
      <c r="S5" s="25"/>
      <c r="U5" s="38" t="s">
        <v>12</v>
      </c>
      <c r="V5" s="37"/>
      <c r="W5" s="132">
        <f ca="1">SUM(W10:W39)</f>
        <v>23209318.123079836</v>
      </c>
      <c r="X5" s="25"/>
      <c r="Z5" s="38" t="s">
        <v>12</v>
      </c>
      <c r="AA5" s="37"/>
      <c r="AB5" s="132">
        <f ca="1">SUM(AB10:AB39)</f>
        <v>23775089.567027472</v>
      </c>
      <c r="AC5" s="25"/>
      <c r="AD5" s="38" t="s">
        <v>12</v>
      </c>
      <c r="AE5" s="38" t="s">
        <v>12</v>
      </c>
      <c r="AF5" s="37"/>
      <c r="AG5" s="132">
        <f ca="1">SUM(AG10:AG39)</f>
        <v>27288037.7725191</v>
      </c>
      <c r="AH5" s="25"/>
      <c r="AJ5" s="38" t="s">
        <v>12</v>
      </c>
      <c r="AK5" s="37"/>
      <c r="AL5" s="132">
        <f ca="1">SUM(AL10:AL39)</f>
        <v>36197037.93186728</v>
      </c>
      <c r="AM5" s="25"/>
      <c r="AO5" s="38" t="s">
        <v>12</v>
      </c>
      <c r="AP5" s="37"/>
      <c r="AQ5" s="132">
        <f ca="1">SUM(AQ10:AQ39)</f>
        <v>50768218.19755401</v>
      </c>
      <c r="AR5" s="25"/>
      <c r="AT5" s="38" t="s">
        <v>12</v>
      </c>
      <c r="AU5" s="37"/>
      <c r="AV5" s="132">
        <f ca="1">SUM(AV10:AV39)</f>
        <v>71205052.29753463</v>
      </c>
      <c r="AW5" s="25"/>
      <c r="AY5" s="38" t="s">
        <v>12</v>
      </c>
      <c r="AZ5" s="37"/>
      <c r="BA5" s="132">
        <f ca="1">SUM(BA10:BA39)</f>
        <v>99868769.33449125</v>
      </c>
      <c r="BB5" s="25"/>
      <c r="BD5" s="38" t="s">
        <v>12</v>
      </c>
      <c r="BE5" s="37"/>
      <c r="BF5" s="132">
        <f ca="1">SUM(BF10:BF39)</f>
        <v>140071115.2729698</v>
      </c>
      <c r="BG5" s="25"/>
      <c r="BI5" s="38" t="s">
        <v>12</v>
      </c>
      <c r="BJ5" s="37"/>
      <c r="BK5" s="132">
        <f>SUM(BK10:BK39)</f>
        <v>0</v>
      </c>
    </row>
    <row r="6" spans="1:63" ht="15" customHeight="1">
      <c r="A6" s="26" t="s">
        <v>4</v>
      </c>
      <c r="B6" s="112">
        <f>Retirement_Inputs!B3*12</f>
        <v>1200000</v>
      </c>
      <c r="C6" s="1"/>
      <c r="D6" s="303" t="s">
        <v>168</v>
      </c>
      <c r="E6" s="303"/>
      <c r="F6" s="133">
        <f>B6*(1+B9)^(B7)</f>
        <v>1800876.4222188</v>
      </c>
      <c r="G6" s="1"/>
      <c r="H6" s="24"/>
      <c r="I6" s="25"/>
      <c r="K6" s="36" t="s">
        <v>14</v>
      </c>
      <c r="L6" s="37"/>
      <c r="M6" s="132">
        <f>M5</f>
        <v>0</v>
      </c>
      <c r="N6" s="25"/>
      <c r="P6" s="38" t="s">
        <v>14</v>
      </c>
      <c r="Q6" s="37"/>
      <c r="R6" s="132">
        <f ca="1">R5/(1+b1r)^(MAX(K10:K39))</f>
        <v>14764713.205811758</v>
      </c>
      <c r="S6" s="25"/>
      <c r="U6" s="38" t="s">
        <v>14</v>
      </c>
      <c r="V6" s="37"/>
      <c r="W6" s="132">
        <f ca="1">W5/(1+b2r)^(MAX(P10:P39))</f>
        <v>11798440.438797113</v>
      </c>
      <c r="X6" s="25"/>
      <c r="Z6" s="38" t="s">
        <v>14</v>
      </c>
      <c r="AA6" s="37"/>
      <c r="AB6" s="132">
        <f ca="1">AB5/(1+b3r)^(MAX(U10:U39))</f>
        <v>5691567.415386123</v>
      </c>
      <c r="AC6" s="25"/>
      <c r="AD6" s="38" t="s">
        <v>14</v>
      </c>
      <c r="AE6" s="38" t="s">
        <v>14</v>
      </c>
      <c r="AF6" s="37"/>
      <c r="AG6" s="132">
        <f ca="1">AG5/(1+b4r)^(MAX(Z10:Z39))</f>
        <v>4056192.936167106</v>
      </c>
      <c r="AH6" s="25"/>
      <c r="AJ6" s="38" t="s">
        <v>14</v>
      </c>
      <c r="AK6" s="37"/>
      <c r="AL6" s="132">
        <f ca="1">AL5/(1+b5r)^(MAX(AE10:AE39))</f>
        <v>3340841.7469747406</v>
      </c>
      <c r="AM6" s="25"/>
      <c r="AO6" s="38" t="s">
        <v>14</v>
      </c>
      <c r="AP6" s="37"/>
      <c r="AQ6" s="132">
        <f ca="1">AQ5/(1+b6r)^(MAX(AJ10:AJ39))</f>
        <v>2909453.138579849</v>
      </c>
      <c r="AR6" s="25"/>
      <c r="AT6" s="38" t="s">
        <v>14</v>
      </c>
      <c r="AU6" s="37"/>
      <c r="AV6" s="132">
        <f ca="1">AV5/(1+AV7)^(MAX(AO10:AO39))</f>
        <v>2533767.89644629</v>
      </c>
      <c r="AW6" s="25"/>
      <c r="AY6" s="38" t="s">
        <v>14</v>
      </c>
      <c r="AZ6" s="37"/>
      <c r="BA6" s="132">
        <f ca="1">BA5/(1+BA7)^(MAX(AT10:AT39))</f>
        <v>2206593.283092215</v>
      </c>
      <c r="BB6" s="25"/>
      <c r="BD6" s="38" t="s">
        <v>14</v>
      </c>
      <c r="BE6" s="37"/>
      <c r="BF6" s="132">
        <f ca="1">BF5/(1+BF7)^(MAX(AY10:AY39))</f>
        <v>1921665.3284686096</v>
      </c>
      <c r="BG6" s="25"/>
      <c r="BI6" s="38" t="s">
        <v>14</v>
      </c>
      <c r="BJ6" s="37"/>
      <c r="BK6" s="132">
        <f>BK5/(1+BK7)^(MAX(BD10:BD39))</f>
        <v>0</v>
      </c>
    </row>
    <row r="7" spans="1:63" ht="15">
      <c r="A7" s="26" t="s">
        <v>7</v>
      </c>
      <c r="B7" s="35">
        <f>Retirement_Inputs!B11</f>
        <v>6</v>
      </c>
      <c r="C7" s="1"/>
      <c r="D7" s="304"/>
      <c r="E7" s="304"/>
      <c r="G7" s="1"/>
      <c r="H7" s="24"/>
      <c r="I7" s="25"/>
      <c r="K7" s="36" t="s">
        <v>20</v>
      </c>
      <c r="L7" s="37"/>
      <c r="M7" s="39" t="s">
        <v>11</v>
      </c>
      <c r="N7" s="25"/>
      <c r="P7" s="38" t="s">
        <v>20</v>
      </c>
      <c r="Q7" s="37"/>
      <c r="R7" s="11">
        <f>F17</f>
        <v>0.07</v>
      </c>
      <c r="S7" s="25"/>
      <c r="U7" s="38" t="s">
        <v>20</v>
      </c>
      <c r="V7" s="37"/>
      <c r="W7" s="10">
        <f>F18</f>
        <v>0.07</v>
      </c>
      <c r="X7" s="25"/>
      <c r="Z7" s="38" t="s">
        <v>20</v>
      </c>
      <c r="AA7" s="37"/>
      <c r="AB7" s="10">
        <f>F19</f>
        <v>0.1</v>
      </c>
      <c r="AC7" s="25"/>
      <c r="AD7" s="38" t="s">
        <v>20</v>
      </c>
      <c r="AE7" s="38" t="s">
        <v>20</v>
      </c>
      <c r="AF7" s="37"/>
      <c r="AG7" s="10">
        <f>F20</f>
        <v>0.1</v>
      </c>
      <c r="AH7" s="25"/>
      <c r="AJ7" s="38" t="s">
        <v>20</v>
      </c>
      <c r="AK7" s="37"/>
      <c r="AL7" s="10">
        <f>F21</f>
        <v>0.1</v>
      </c>
      <c r="AM7" s="25"/>
      <c r="AO7" s="38" t="s">
        <v>20</v>
      </c>
      <c r="AP7" s="37"/>
      <c r="AQ7" s="10">
        <f>F22</f>
        <v>0.1</v>
      </c>
      <c r="AR7" s="25"/>
      <c r="AT7" s="38" t="s">
        <v>20</v>
      </c>
      <c r="AU7" s="37"/>
      <c r="AV7" s="10">
        <f>F23</f>
        <v>0.1</v>
      </c>
      <c r="AW7" s="25"/>
      <c r="AY7" s="38" t="s">
        <v>20</v>
      </c>
      <c r="AZ7" s="37"/>
      <c r="BA7" s="10">
        <f>F24</f>
        <v>0.1</v>
      </c>
      <c r="BB7" s="25"/>
      <c r="BD7" s="38" t="s">
        <v>20</v>
      </c>
      <c r="BE7" s="37"/>
      <c r="BF7" s="10">
        <f>F25</f>
        <v>0.1</v>
      </c>
      <c r="BG7" s="25"/>
      <c r="BI7" s="38" t="s">
        <v>20</v>
      </c>
      <c r="BJ7" s="37"/>
      <c r="BK7" s="10">
        <f>F26</f>
        <v>0.1</v>
      </c>
    </row>
    <row r="8" spans="1:63" ht="15">
      <c r="A8" s="34" t="s">
        <v>8</v>
      </c>
      <c r="B8" s="35"/>
      <c r="C8" s="1"/>
      <c r="E8" s="1"/>
      <c r="G8" s="1"/>
      <c r="H8" s="24"/>
      <c r="I8" s="25"/>
      <c r="J8" s="40"/>
      <c r="K8" s="41"/>
      <c r="L8" s="2" t="s">
        <v>0</v>
      </c>
      <c r="M8" s="3"/>
      <c r="N8" s="25"/>
      <c r="O8" s="41"/>
      <c r="P8" s="41"/>
      <c r="Q8" s="2" t="s">
        <v>0</v>
      </c>
      <c r="R8" s="3"/>
      <c r="S8" s="25"/>
      <c r="T8" s="41"/>
      <c r="U8" s="41"/>
      <c r="V8" s="2" t="s">
        <v>0</v>
      </c>
      <c r="W8" s="3"/>
      <c r="X8" s="25"/>
      <c r="Y8" s="41"/>
      <c r="Z8" s="41"/>
      <c r="AA8" s="2" t="s">
        <v>0</v>
      </c>
      <c r="AB8" s="3"/>
      <c r="AC8" s="25"/>
      <c r="AD8" s="41"/>
      <c r="AE8" s="41"/>
      <c r="AF8" s="2" t="s">
        <v>0</v>
      </c>
      <c r="AG8" s="3"/>
      <c r="AH8" s="25"/>
      <c r="AI8" s="41"/>
      <c r="AJ8" s="41"/>
      <c r="AK8" s="2" t="s">
        <v>0</v>
      </c>
      <c r="AL8" s="3"/>
      <c r="AM8" s="25"/>
      <c r="AN8" s="41"/>
      <c r="AO8" s="41"/>
      <c r="AP8" s="2" t="s">
        <v>0</v>
      </c>
      <c r="AQ8" s="3"/>
      <c r="AR8" s="25"/>
      <c r="AS8" s="41"/>
      <c r="AT8" s="41"/>
      <c r="AU8" s="2" t="s">
        <v>0</v>
      </c>
      <c r="AV8" s="3"/>
      <c r="AW8" s="25"/>
      <c r="AX8" s="41"/>
      <c r="AY8" s="41"/>
      <c r="AZ8" s="2" t="s">
        <v>0</v>
      </c>
      <c r="BA8" s="3"/>
      <c r="BB8" s="25"/>
      <c r="BC8" s="41"/>
      <c r="BD8" s="41"/>
      <c r="BE8" s="2" t="s">
        <v>0</v>
      </c>
      <c r="BF8" s="3"/>
      <c r="BG8" s="25"/>
      <c r="BH8" s="41"/>
      <c r="BI8" s="41"/>
      <c r="BJ8" s="2" t="s">
        <v>0</v>
      </c>
      <c r="BK8" s="3"/>
    </row>
    <row r="9" spans="1:63" ht="15.75" thickBot="1">
      <c r="A9" s="26" t="s">
        <v>2</v>
      </c>
      <c r="B9" s="114">
        <f>Retirement_Inputs!B7</f>
        <v>0.07</v>
      </c>
      <c r="C9" s="1"/>
      <c r="D9" s="301" t="s">
        <v>53</v>
      </c>
      <c r="E9" s="302"/>
      <c r="F9" s="134">
        <f ca="1">G27</f>
        <v>49223235.38972381</v>
      </c>
      <c r="G9" s="1"/>
      <c r="H9" s="24"/>
      <c r="I9" s="25"/>
      <c r="J9" s="44"/>
      <c r="K9" s="4" t="s">
        <v>3</v>
      </c>
      <c r="L9" s="2" t="s">
        <v>1</v>
      </c>
      <c r="M9" s="3" t="s">
        <v>6</v>
      </c>
      <c r="N9" s="25"/>
      <c r="O9" s="45"/>
      <c r="P9" s="4" t="s">
        <v>3</v>
      </c>
      <c r="Q9" s="2" t="s">
        <v>1</v>
      </c>
      <c r="R9" s="3" t="s">
        <v>6</v>
      </c>
      <c r="S9" s="25"/>
      <c r="T9" s="45"/>
      <c r="U9" s="4" t="s">
        <v>3</v>
      </c>
      <c r="V9" s="2" t="s">
        <v>1</v>
      </c>
      <c r="W9" s="3" t="s">
        <v>6</v>
      </c>
      <c r="X9" s="25"/>
      <c r="Y9" s="45"/>
      <c r="Z9" s="4" t="s">
        <v>3</v>
      </c>
      <c r="AA9" s="2" t="s">
        <v>1</v>
      </c>
      <c r="AB9" s="3" t="s">
        <v>6</v>
      </c>
      <c r="AC9" s="25"/>
      <c r="AD9" s="45"/>
      <c r="AE9" s="4" t="s">
        <v>3</v>
      </c>
      <c r="AF9" s="2" t="s">
        <v>1</v>
      </c>
      <c r="AG9" s="3" t="s">
        <v>6</v>
      </c>
      <c r="AH9" s="25"/>
      <c r="AI9" s="45"/>
      <c r="AJ9" s="4" t="s">
        <v>3</v>
      </c>
      <c r="AK9" s="2" t="s">
        <v>1</v>
      </c>
      <c r="AL9" s="3" t="s">
        <v>6</v>
      </c>
      <c r="AM9" s="25"/>
      <c r="AN9" s="45"/>
      <c r="AO9" s="4" t="s">
        <v>3</v>
      </c>
      <c r="AP9" s="2" t="s">
        <v>1</v>
      </c>
      <c r="AQ9" s="3" t="s">
        <v>6</v>
      </c>
      <c r="AR9" s="25"/>
      <c r="AS9" s="45"/>
      <c r="AT9" s="4" t="s">
        <v>3</v>
      </c>
      <c r="AU9" s="2" t="s">
        <v>1</v>
      </c>
      <c r="AV9" s="3" t="s">
        <v>6</v>
      </c>
      <c r="AW9" s="25"/>
      <c r="AX9" s="45"/>
      <c r="AY9" s="4" t="s">
        <v>3</v>
      </c>
      <c r="AZ9" s="2" t="s">
        <v>1</v>
      </c>
      <c r="BA9" s="3" t="s">
        <v>6</v>
      </c>
      <c r="BB9" s="25"/>
      <c r="BC9" s="45"/>
      <c r="BD9" s="4" t="s">
        <v>3</v>
      </c>
      <c r="BE9" s="2" t="s">
        <v>1</v>
      </c>
      <c r="BF9" s="3" t="s">
        <v>6</v>
      </c>
      <c r="BG9" s="25"/>
      <c r="BH9" s="45"/>
      <c r="BI9" s="4" t="s">
        <v>3</v>
      </c>
      <c r="BJ9" s="2" t="s">
        <v>1</v>
      </c>
      <c r="BK9" s="3" t="s">
        <v>6</v>
      </c>
    </row>
    <row r="10" spans="1:63" ht="15">
      <c r="A10" s="26" t="s">
        <v>96</v>
      </c>
      <c r="B10" s="114">
        <f>Retirement_Inputs!B15</f>
        <v>0.07</v>
      </c>
      <c r="C10" s="1"/>
      <c r="E10" s="1"/>
      <c r="G10" s="1"/>
      <c r="H10" s="24"/>
      <c r="I10" s="25"/>
      <c r="J10" s="40">
        <v>0</v>
      </c>
      <c r="K10" s="41">
        <f>IF(J10="","",J10+1)</f>
        <v>1</v>
      </c>
      <c r="L10" s="202">
        <f>_xlfn.IFNA(VLOOKUP(K10,YearlyCashFlow!$B$7:$M$90,offset,FALSE),"")</f>
        <v>0</v>
      </c>
      <c r="M10" s="46">
        <f>L10</f>
        <v>0</v>
      </c>
      <c r="N10" s="25"/>
      <c r="O10" s="41">
        <v>0</v>
      </c>
      <c r="P10" s="41">
        <f>IF(O10="","",MAX(K10:K39)+1)</f>
        <v>6</v>
      </c>
      <c r="Q10" s="202">
        <f ca="1">_xlfn.IFNA(VLOOKUP(P10,YearlyCashFlow!$B$7:$M$90,offset,FALSE),"")</f>
        <v>4977691.637982421</v>
      </c>
      <c r="R10" s="46">
        <f aca="true" t="shared" si="0" ref="R10:R39">IF(O10&lt;=k2b-1,Q10/(1+int2b)^O10,"")</f>
        <v>4977691.637982421</v>
      </c>
      <c r="S10" s="25"/>
      <c r="T10" s="41">
        <v>0</v>
      </c>
      <c r="U10" s="41">
        <f>IF(T10="","",MAX(P10:P39)+1)</f>
        <v>11</v>
      </c>
      <c r="V10" s="202">
        <f ca="1">_xlfn.IFNA(VLOOKUP(U10,YearlyCashFlow!$B$7:$M$90,offset,FALSE),"")</f>
        <v>4237692.366425805</v>
      </c>
      <c r="W10" s="46">
        <f aca="true" t="shared" si="1" ref="W10:W39">IF(T10&lt;=k3b-1,V10/(1+int3b)^T10,"")</f>
        <v>4237692.366425805</v>
      </c>
      <c r="X10" s="25"/>
      <c r="Y10" s="41">
        <v>0</v>
      </c>
      <c r="Z10" s="41">
        <f>IF(Y10="","",MAX(U10:U39)+1)</f>
        <v>16</v>
      </c>
      <c r="AA10" s="202">
        <f ca="1">_xlfn.IFNA(VLOOKUP(Z10,YearlyCashFlow!$B$7:$M$90,offset,FALSE),"")</f>
        <v>3542596.4982784907</v>
      </c>
      <c r="AB10" s="46">
        <f aca="true" t="shared" si="2" ref="AB10:AB39">IF(Y10&lt;=k4b-1,AA10/(1+int4b)^Y10,"")</f>
        <v>3542596.4982784907</v>
      </c>
      <c r="AC10" s="25"/>
      <c r="AD10" s="41">
        <v>0</v>
      </c>
      <c r="AE10" s="41">
        <f>IF(AD10="","",MAX(Z10:Z39)+1)</f>
        <v>21</v>
      </c>
      <c r="AF10" s="202">
        <f ca="1">_xlfn.IFNA(VLOOKUP(AE10,YearlyCashFlow!$B$7:$M$90,offset,FALSE),"")</f>
        <v>6448724.838683893</v>
      </c>
      <c r="AG10" s="46">
        <f aca="true" t="shared" si="3" ref="AG10:AG39">IF(AD10&lt;=k5b-1,AF10/(1+int5b)^AD10,"")</f>
        <v>6448724.838683893</v>
      </c>
      <c r="AH10" s="25"/>
      <c r="AI10" s="41">
        <v>0</v>
      </c>
      <c r="AJ10" s="41">
        <f>IF(AI10="","",MAX(AE10:AE39)+1)</f>
        <v>26</v>
      </c>
      <c r="AK10" s="202">
        <f ca="1">_xlfn.IFNA(VLOOKUP(AJ10,YearlyCashFlow!$B$7:$M$90,offset,FALSE),"")</f>
        <v>6968823.509917798</v>
      </c>
      <c r="AL10" s="46">
        <f aca="true" t="shared" si="4" ref="AL10:AL39">IF(AI10&lt;=k6b-1,AK10/(1+int6b)^AI10,"")</f>
        <v>6968823.509917798</v>
      </c>
      <c r="AM10" s="25"/>
      <c r="AN10" s="41">
        <v>0</v>
      </c>
      <c r="AO10" s="41">
        <f>IF(AN10="","",MAX(AJ10:AJ39)+1)</f>
        <v>31</v>
      </c>
      <c r="AP10" s="202">
        <f ca="1">_xlfn.IFNA(VLOOKUP(AO10,YearlyCashFlow!$B$7:$M$90,offset,FALSE),"")</f>
        <v>9774135.47477806</v>
      </c>
      <c r="AQ10" s="46">
        <f aca="true" t="shared" si="5" ref="AQ10:AQ39">IF(AN10&lt;=k7b-1,AP10/(1+int7b)^AN10,"")</f>
        <v>9774135.47477806</v>
      </c>
      <c r="AR10" s="25"/>
      <c r="AS10" s="41">
        <v>0</v>
      </c>
      <c r="AT10" s="41">
        <f>IF(AS10="","",MAX(AO10:AO39)+1)</f>
        <v>36</v>
      </c>
      <c r="AU10" s="202">
        <f ca="1">_xlfn.IFNA(VLOOKUP(AT10,YearlyCashFlow!$B$7:$M$90,offset,FALSE),"")</f>
        <v>13708730.62624624</v>
      </c>
      <c r="AV10" s="46">
        <f aca="true" t="shared" si="6" ref="AV10:AV39">IF(AS10&lt;=k8b-1,AU10/(1+int8b)^AS10,"")</f>
        <v>13708730.62624624</v>
      </c>
      <c r="AW10" s="25"/>
      <c r="AX10" s="41">
        <v>0</v>
      </c>
      <c r="AY10" s="41">
        <f>IF(AX10="","",MAX(AT10:AT39)+1)</f>
        <v>41</v>
      </c>
      <c r="AZ10" s="202">
        <f ca="1">_xlfn.IFNA(VLOOKUP(AY10,YearlyCashFlow!$B$7:$M$90,offset,FALSE),"")</f>
        <v>19227203.865541764</v>
      </c>
      <c r="BA10" s="46">
        <f aca="true" t="shared" si="7" ref="BA10:BA39">IF(AX10&lt;=k9b-1,AZ10/(1+int9b)^AX10,"")</f>
        <v>19227203.865541764</v>
      </c>
      <c r="BB10" s="25"/>
      <c r="BC10" s="41">
        <v>0</v>
      </c>
      <c r="BD10" s="41">
        <f>IF(BC10="","",MAX(AY10:AY39)+1)</f>
        <v>46</v>
      </c>
      <c r="BE10" s="202">
        <f ca="1">_xlfn.IFNA(VLOOKUP(BD10,YearlyCashFlow!$B$7:$M$90,offset,FALSE),"")</f>
        <v>26967148.05813734</v>
      </c>
      <c r="BF10" s="46">
        <f aca="true" t="shared" si="8" ref="BF10:BF39">IF(BC10&lt;=k10b-1,BE10/(1+int10b)^BC10,"")</f>
        <v>26967148.05813734</v>
      </c>
      <c r="BG10" s="25"/>
      <c r="BH10" s="41">
        <v>0</v>
      </c>
      <c r="BI10" s="41">
        <f>IF(BH10="","",MAX(BD10:BD39)+1)</f>
        <v>51</v>
      </c>
      <c r="BJ10" s="202">
        <f>_xlfn.IFNA(VLOOKUP(BI10,YearlyCashFlow!$B$7:$M$90,offset,FALSE),"")</f>
        <v>0</v>
      </c>
      <c r="BK10" s="46" t="str">
        <f aca="true" t="shared" si="9" ref="BK10:BK39">IF(BH10&lt;=k11b-1,BJ10/(1+int11b)^BH10,"")</f>
        <v/>
      </c>
    </row>
    <row r="11" spans="1:63" ht="15">
      <c r="A11" s="12" t="s">
        <v>48</v>
      </c>
      <c r="B11" s="205">
        <f>Retirement_Inputs!B14+Retirement_Inputs!B11</f>
        <v>50</v>
      </c>
      <c r="C11" s="1"/>
      <c r="D11" s="66" t="s">
        <v>54</v>
      </c>
      <c r="E11" s="1"/>
      <c r="G11" s="1"/>
      <c r="H11" s="24"/>
      <c r="I11" s="25"/>
      <c r="J11" s="40">
        <f aca="true" t="shared" si="10" ref="J11:J39">IF(J10&lt;k-1,J10+1,"")</f>
        <v>1</v>
      </c>
      <c r="K11" s="41">
        <f>IF(J11="","",K10+1)</f>
        <v>2</v>
      </c>
      <c r="L11" s="202">
        <f>_xlfn.IFNA(VLOOKUP(K11,YearlyCashFlow!$B$7:$M$90,offset,FALSE),"")</f>
        <v>0</v>
      </c>
      <c r="M11" s="46">
        <f aca="true" t="shared" si="11" ref="M11:M39">IF(J11&lt;=k-1,L11/(1+int)^J11,"")</f>
        <v>0</v>
      </c>
      <c r="N11" s="25"/>
      <c r="O11" s="41">
        <f aca="true" t="shared" si="12" ref="O11:O39">IF(O10&lt;k2b-1,O10+1,"")</f>
        <v>1</v>
      </c>
      <c r="P11" s="41">
        <f>IF(O11="","",P10+1)</f>
        <v>7</v>
      </c>
      <c r="Q11" s="202">
        <f ca="1">_xlfn.IFNA(VLOOKUP(P11,YearlyCashFlow!$B$7:$M$90,offset,FALSE),"")</f>
        <v>4607455.638483764</v>
      </c>
      <c r="R11" s="46">
        <f ca="1" t="shared" si="0"/>
        <v>4388052.989032156</v>
      </c>
      <c r="S11" s="25"/>
      <c r="T11" s="41">
        <f aca="true" t="shared" si="13" ref="T11:T39">IF(T10&lt;k3b-1,T10+1,"")</f>
        <v>1</v>
      </c>
      <c r="U11" s="41">
        <f>IF(T11="","",U10+1)</f>
        <v>12</v>
      </c>
      <c r="V11" s="202">
        <f ca="1">_xlfn.IFNA(VLOOKUP(U11,YearlyCashFlow!$B$7:$M$90,offset,FALSE),"")</f>
        <v>5213372.608129792</v>
      </c>
      <c r="W11" s="46">
        <f ca="1" t="shared" si="1"/>
        <v>4965116.76964742</v>
      </c>
      <c r="X11" s="25"/>
      <c r="Y11" s="41">
        <f aca="true" t="shared" si="14" ref="Y11:Y39">IF(Y10&lt;k4b-1,Y10+1,"")</f>
        <v>1</v>
      </c>
      <c r="Z11" s="41">
        <f>IF(Y11="","",Z10+1)</f>
        <v>17</v>
      </c>
      <c r="AA11" s="202">
        <f ca="1">_xlfn.IFNA(VLOOKUP(Z11,YearlyCashFlow!$B$7:$M$90,offset,FALSE),"")</f>
        <v>3790578.2531579854</v>
      </c>
      <c r="AB11" s="46">
        <f ca="1" t="shared" si="2"/>
        <v>3610074.526817129</v>
      </c>
      <c r="AC11" s="25"/>
      <c r="AD11" s="41">
        <f aca="true" t="shared" si="15" ref="AD11:AD39">IF(AD10&lt;k5b-1,AD10+1,"")</f>
        <v>1</v>
      </c>
      <c r="AE11" s="41">
        <f>IF(AD11="","",AE10+1)</f>
        <v>22</v>
      </c>
      <c r="AF11" s="202">
        <f ca="1">_xlfn.IFNA(VLOOKUP(AE11,YearlyCashFlow!$B$7:$M$90,offset,FALSE),"")</f>
        <v>5316482.089320517</v>
      </c>
      <c r="AG11" s="46">
        <f ca="1" t="shared" si="3"/>
        <v>5063316.27554335</v>
      </c>
      <c r="AH11" s="25"/>
      <c r="AI11" s="41">
        <f aca="true" t="shared" si="16" ref="AI11:AI39">IF(AI10&lt;k6b-1,AI10+1,"")</f>
        <v>1</v>
      </c>
      <c r="AJ11" s="41">
        <f>IF(AI11="","",AJ10+1)</f>
        <v>27</v>
      </c>
      <c r="AK11" s="202">
        <f ca="1">_xlfn.IFNA(VLOOKUP(AJ11,YearlyCashFlow!$B$7:$M$90,offset,FALSE),"")</f>
        <v>7456641.155612045</v>
      </c>
      <c r="AL11" s="46">
        <f ca="1" t="shared" si="4"/>
        <v>7101563.005344804</v>
      </c>
      <c r="AM11" s="25"/>
      <c r="AN11" s="41">
        <f aca="true" t="shared" si="17" ref="AN11:AN39">IF(AN10&lt;k7b-1,AN10+1,"")</f>
        <v>1</v>
      </c>
      <c r="AO11" s="41">
        <f>IF(AN11="","",AO10+1)</f>
        <v>32</v>
      </c>
      <c r="AP11" s="202">
        <f ca="1">_xlfn.IFNA(VLOOKUP(AO11,YearlyCashFlow!$B$7:$M$90,offset,FALSE),"")</f>
        <v>10458324.958012525</v>
      </c>
      <c r="AQ11" s="46">
        <f ca="1" t="shared" si="5"/>
        <v>9960309.483821452</v>
      </c>
      <c r="AR11" s="25"/>
      <c r="AS11" s="41">
        <f aca="true" t="shared" si="18" ref="AS11:AS39">IF(AS10&lt;k8b-1,AS10+1,"")</f>
        <v>1</v>
      </c>
      <c r="AT11" s="41">
        <f>IF(AS11="","",AT10+1)</f>
        <v>37</v>
      </c>
      <c r="AU11" s="202">
        <f ca="1">_xlfn.IFNA(VLOOKUP(AT11,YearlyCashFlow!$B$7:$M$90,offset,FALSE),"")</f>
        <v>14668341.770083478</v>
      </c>
      <c r="AV11" s="46">
        <f ca="1" t="shared" si="6"/>
        <v>13969849.304841407</v>
      </c>
      <c r="AW11" s="25"/>
      <c r="AX11" s="41">
        <f aca="true" t="shared" si="19" ref="AX11:AX39">IF(AX10&lt;k9b-1,AX10+1,"")</f>
        <v>1</v>
      </c>
      <c r="AY11" s="41">
        <f>IF(AX11="","",AY10+1)</f>
        <v>42</v>
      </c>
      <c r="AZ11" s="202">
        <f ca="1">_xlfn.IFNA(VLOOKUP(AY11,YearlyCashFlow!$B$7:$M$90,offset,FALSE),"")</f>
        <v>20573108.13612969</v>
      </c>
      <c r="BA11" s="46">
        <f ca="1" t="shared" si="7"/>
        <v>19593436.320123512</v>
      </c>
      <c r="BB11" s="25"/>
      <c r="BC11" s="41">
        <f>IF(BC10&lt;$BF$3-1,BC10+1,"")</f>
        <v>1</v>
      </c>
      <c r="BD11" s="41">
        <f>IF(BC11="","",BD10+1)</f>
        <v>47</v>
      </c>
      <c r="BE11" s="202">
        <f ca="1">_xlfn.IFNA(VLOOKUP(BD11,YearlyCashFlow!$B$7:$M$90,offset,FALSE),"")</f>
        <v>28854848.422206953</v>
      </c>
      <c r="BF11" s="46">
        <f ca="1" t="shared" si="8"/>
        <v>27480808.02114948</v>
      </c>
      <c r="BG11" s="25"/>
      <c r="BH11" s="41" t="str">
        <f>IF(BH10&lt;$BK$3-1,BH10+1,"")</f>
        <v/>
      </c>
      <c r="BI11" s="41" t="str">
        <f>IF(BH11="","",BI10+1)</f>
        <v/>
      </c>
      <c r="BJ11" s="202" t="str">
        <f>_xlfn.IFNA(VLOOKUP(BI11,YearlyCashFlow!$B$7:$M$90,offset,FALSE),"")</f>
        <v/>
      </c>
      <c r="BK11" s="46" t="str">
        <f t="shared" si="9"/>
        <v/>
      </c>
    </row>
    <row r="12" spans="1:63" ht="15.75" thickBot="1">
      <c r="A12" s="42" t="s">
        <v>23</v>
      </c>
      <c r="B12" s="43"/>
      <c r="C12" s="1"/>
      <c r="E12" s="1"/>
      <c r="F12" s="60"/>
      <c r="G12" s="1"/>
      <c r="H12" s="24"/>
      <c r="I12" s="25"/>
      <c r="J12" s="40">
        <f t="shared" si="10"/>
        <v>2</v>
      </c>
      <c r="K12" s="41">
        <f>IF(J12="","",K11+1)</f>
        <v>3</v>
      </c>
      <c r="L12" s="202">
        <f>_xlfn.IFNA(VLOOKUP(K12,YearlyCashFlow!$B$7:$M$90,offset,FALSE),"")</f>
        <v>0</v>
      </c>
      <c r="M12" s="46">
        <f t="shared" si="11"/>
        <v>0</v>
      </c>
      <c r="N12" s="25"/>
      <c r="O12" s="41">
        <f t="shared" si="12"/>
        <v>2</v>
      </c>
      <c r="P12" s="41">
        <f>IF(O12="","",P11+1)</f>
        <v>8</v>
      </c>
      <c r="Q12" s="202">
        <f ca="1">_xlfn.IFNA(VLOOKUP(P12,YearlyCashFlow!$B$7:$M$90,offset,FALSE),"")</f>
        <v>3272398.7679176265</v>
      </c>
      <c r="R12" s="46">
        <f ca="1" t="shared" si="0"/>
        <v>2968162.14777109</v>
      </c>
      <c r="S12" s="25"/>
      <c r="T12" s="41">
        <f t="shared" si="13"/>
        <v>2</v>
      </c>
      <c r="U12" s="41">
        <f>IF(T12="","",U11+1)</f>
        <v>13</v>
      </c>
      <c r="V12" s="202">
        <f ca="1">_xlfn.IFNA(VLOOKUP(U12,YearlyCashFlow!$B$7:$M$90,offset,FALSE),"")</f>
        <v>8734475.013508033</v>
      </c>
      <c r="W12" s="46">
        <f ca="1" t="shared" si="1"/>
        <v>7922426.316107059</v>
      </c>
      <c r="X12" s="25"/>
      <c r="Y12" s="41">
        <f t="shared" si="14"/>
        <v>2</v>
      </c>
      <c r="Z12" s="41">
        <f>IF(Y12="","",Z11+1)</f>
        <v>18</v>
      </c>
      <c r="AA12" s="202">
        <f ca="1">_xlfn.IFNA(VLOOKUP(Z12,YearlyCashFlow!$B$7:$M$90,offset,FALSE),"")</f>
        <v>9981140.660959661</v>
      </c>
      <c r="AB12" s="46">
        <f ca="1" t="shared" si="2"/>
        <v>9053188.808126677</v>
      </c>
      <c r="AC12" s="25"/>
      <c r="AD12" s="41">
        <f t="shared" si="15"/>
        <v>2</v>
      </c>
      <c r="AE12" s="41">
        <f>IF(AD12="","",AE11+1)</f>
        <v>23</v>
      </c>
      <c r="AF12" s="202">
        <f ca="1">_xlfn.IFNA(VLOOKUP(AE12,YearlyCashFlow!$B$7:$M$90,offset,FALSE),"")</f>
        <v>5688635.835572953</v>
      </c>
      <c r="AG12" s="46">
        <f ca="1" t="shared" si="3"/>
        <v>5159760.395077509</v>
      </c>
      <c r="AH12" s="25"/>
      <c r="AI12" s="41">
        <f t="shared" si="16"/>
        <v>2</v>
      </c>
      <c r="AJ12" s="41">
        <f>IF(AI12="","",AJ11+1)</f>
        <v>28</v>
      </c>
      <c r="AK12" s="202">
        <f ca="1">_xlfn.IFNA(VLOOKUP(AJ12,YearlyCashFlow!$B$7:$M$90,offset,FALSE),"")</f>
        <v>7978606.036504889</v>
      </c>
      <c r="AL12" s="46">
        <f ca="1" t="shared" si="4"/>
        <v>7236830.872113278</v>
      </c>
      <c r="AM12" s="25"/>
      <c r="AN12" s="41">
        <f t="shared" si="17"/>
        <v>2</v>
      </c>
      <c r="AO12" s="41">
        <f>IF(AN12="","",AO11+1)</f>
        <v>33</v>
      </c>
      <c r="AP12" s="202">
        <f ca="1">_xlfn.IFNA(VLOOKUP(AO12,YearlyCashFlow!$B$7:$M$90,offset,FALSE),"")</f>
        <v>11190407.705073403</v>
      </c>
      <c r="AQ12" s="46">
        <f ca="1" t="shared" si="5"/>
        <v>10150029.664465671</v>
      </c>
      <c r="AR12" s="25"/>
      <c r="AS12" s="41">
        <f t="shared" si="18"/>
        <v>2</v>
      </c>
      <c r="AT12" s="41">
        <f>IF(AS12="","",AT11+1)</f>
        <v>38</v>
      </c>
      <c r="AU12" s="202">
        <f ca="1">_xlfn.IFNA(VLOOKUP(AT12,YearlyCashFlow!$B$7:$M$90,offset,FALSE),"")</f>
        <v>15695125.693989322</v>
      </c>
      <c r="AV12" s="46">
        <f ca="1" t="shared" si="6"/>
        <v>14235941.672552671</v>
      </c>
      <c r="AW12" s="25"/>
      <c r="AX12" s="41">
        <f t="shared" si="19"/>
        <v>2</v>
      </c>
      <c r="AY12" s="41">
        <f aca="true" t="shared" si="20" ref="AY12:AY38">IF(AX12="","",AY11+1)</f>
        <v>43</v>
      </c>
      <c r="AZ12" s="202">
        <f ca="1">_xlfn.IFNA(VLOOKUP(AY12,YearlyCashFlow!$B$7:$M$90,offset,FALSE),"")</f>
        <v>22013225.705658767</v>
      </c>
      <c r="BA12" s="46">
        <f ca="1" t="shared" si="7"/>
        <v>19966644.63098301</v>
      </c>
      <c r="BB12" s="25"/>
      <c r="BC12" s="41">
        <f aca="true" t="shared" si="21" ref="BC12:BC39">IF(BC11&lt;$BF$3-1,BC11+1,"")</f>
        <v>2</v>
      </c>
      <c r="BD12" s="41">
        <f aca="true" t="shared" si="22" ref="BD12:BD39">IF(BC12="","",BD11+1)</f>
        <v>48</v>
      </c>
      <c r="BE12" s="202">
        <f ca="1">_xlfn.IFNA(VLOOKUP(BD12,YearlyCashFlow!$B$7:$M$90,offset,FALSE),"")</f>
        <v>30874687.811761443</v>
      </c>
      <c r="BF12" s="46">
        <f ca="1" t="shared" si="8"/>
        <v>28004251.98345709</v>
      </c>
      <c r="BG12" s="25"/>
      <c r="BH12" s="41" t="str">
        <f aca="true" t="shared" si="23" ref="BH12:BH39">IF(BH11&lt;$BK$3-1,BH11+1,"")</f>
        <v/>
      </c>
      <c r="BI12" s="41" t="str">
        <f aca="true" t="shared" si="24" ref="BI12:BI39">IF(BH12="","",BI11+1)</f>
        <v/>
      </c>
      <c r="BJ12" s="202" t="str">
        <f>_xlfn.IFNA(VLOOKUP(BI12,YearlyCashFlow!$B$7:$M$90,offset,FALSE),"")</f>
        <v/>
      </c>
      <c r="BK12" s="46" t="str">
        <f t="shared" si="9"/>
        <v/>
      </c>
    </row>
    <row r="13" spans="1:63" ht="15.75" thickBot="1">
      <c r="A13" s="1"/>
      <c r="B13" s="20"/>
      <c r="C13" s="1"/>
      <c r="E13" s="1"/>
      <c r="G13" s="1"/>
      <c r="H13" s="24"/>
      <c r="I13" s="25"/>
      <c r="J13" s="40">
        <f t="shared" si="10"/>
        <v>3</v>
      </c>
      <c r="K13" s="41">
        <f aca="true" t="shared" si="25" ref="K13:K39">IF(J13="","",K12+1)</f>
        <v>4</v>
      </c>
      <c r="L13" s="202">
        <f>_xlfn.IFNA(VLOOKUP(K13,YearlyCashFlow!$B$7:$M$90,offset,FALSE),"")</f>
        <v>0</v>
      </c>
      <c r="M13" s="46">
        <f t="shared" si="11"/>
        <v>0</v>
      </c>
      <c r="N13" s="25"/>
      <c r="O13" s="41">
        <f t="shared" si="12"/>
        <v>3</v>
      </c>
      <c r="P13" s="41">
        <f aca="true" t="shared" si="26" ref="P13:P39">IF(O13="","",P12+1)</f>
        <v>9</v>
      </c>
      <c r="Q13" s="202">
        <f ca="1">_xlfn.IFNA(VLOOKUP(P13,YearlyCashFlow!$B$7:$M$90,offset,FALSE),"")</f>
        <v>3088611.47686586</v>
      </c>
      <c r="R13" s="46">
        <f ca="1" t="shared" si="0"/>
        <v>2668058.72097256</v>
      </c>
      <c r="S13" s="25"/>
      <c r="T13" s="41">
        <f t="shared" si="13"/>
        <v>3</v>
      </c>
      <c r="U13" s="41">
        <f aca="true" t="shared" si="27" ref="U13:U39">IF(T13="","",U12+1)</f>
        <v>14</v>
      </c>
      <c r="V13" s="202">
        <f ca="1">_xlfn.IFNA(VLOOKUP(U13,YearlyCashFlow!$B$7:$M$90,offset,FALSE),"")</f>
        <v>3094240.9802414975</v>
      </c>
      <c r="W13" s="46">
        <f ca="1" t="shared" si="1"/>
        <v>2672921.6976494957</v>
      </c>
      <c r="X13" s="25"/>
      <c r="Y13" s="41">
        <f t="shared" si="14"/>
        <v>3</v>
      </c>
      <c r="Z13" s="41">
        <f aca="true" t="shared" si="28" ref="Z13:Z39">IF(Y13="","",Z12+1)</f>
        <v>19</v>
      </c>
      <c r="AA13" s="202">
        <f ca="1">_xlfn.IFNA(VLOOKUP(Z13,YearlyCashFlow!$B$7:$M$90,offset,FALSE),"")</f>
        <v>4339833.042040578</v>
      </c>
      <c r="AB13" s="46">
        <f ca="1" t="shared" si="2"/>
        <v>3748910.953063883</v>
      </c>
      <c r="AC13" s="25"/>
      <c r="AD13" s="41">
        <f t="shared" si="15"/>
        <v>3</v>
      </c>
      <c r="AE13" s="41">
        <f aca="true" t="shared" si="29" ref="AE13:AE39">IF(AD13="","",AE12+1)</f>
        <v>24</v>
      </c>
      <c r="AF13" s="202">
        <f ca="1">_xlfn.IFNA(VLOOKUP(AE13,YearlyCashFlow!$B$7:$M$90,offset,FALSE),"")</f>
        <v>6086840.34406306</v>
      </c>
      <c r="AG13" s="46">
        <f ca="1" t="shared" si="3"/>
        <v>5258041.545459937</v>
      </c>
      <c r="AH13" s="25"/>
      <c r="AI13" s="41">
        <f t="shared" si="16"/>
        <v>3</v>
      </c>
      <c r="AJ13" s="41">
        <f aca="true" t="shared" si="30" ref="AJ13:AJ39">IF(AI13="","",AJ12+1)</f>
        <v>29</v>
      </c>
      <c r="AK13" s="202">
        <f ca="1">_xlfn.IFNA(VLOOKUP(AJ13,YearlyCashFlow!$B$7:$M$90,offset,FALSE),"")</f>
        <v>8537108.459060231</v>
      </c>
      <c r="AL13" s="46">
        <f ca="1" t="shared" si="4"/>
        <v>7374675.26967734</v>
      </c>
      <c r="AM13" s="25"/>
      <c r="AN13" s="41">
        <f t="shared" si="17"/>
        <v>3</v>
      </c>
      <c r="AO13" s="41">
        <f aca="true" t="shared" si="31" ref="AO13:AO39">IF(AN13="","",AO12+1)</f>
        <v>34</v>
      </c>
      <c r="AP13" s="202">
        <f ca="1">_xlfn.IFNA(VLOOKUP(AO13,YearlyCashFlow!$B$7:$M$90,offset,FALSE),"")</f>
        <v>11973736.244428542</v>
      </c>
      <c r="AQ13" s="46">
        <f ca="1" t="shared" si="5"/>
        <v>10343363.562836446</v>
      </c>
      <c r="AR13" s="25"/>
      <c r="AS13" s="41">
        <f t="shared" si="18"/>
        <v>3</v>
      </c>
      <c r="AT13" s="41">
        <f aca="true" t="shared" si="32" ref="AT13:AT39">IF(AS13="","",AT12+1)</f>
        <v>39</v>
      </c>
      <c r="AU13" s="202">
        <f ca="1">_xlfn.IFNA(VLOOKUP(AT13,YearlyCashFlow!$B$7:$M$90,offset,FALSE),"")</f>
        <v>16793784.492568575</v>
      </c>
      <c r="AV13" s="46">
        <f ca="1" t="shared" si="6"/>
        <v>14507102.46631558</v>
      </c>
      <c r="AW13" s="25"/>
      <c r="AX13" s="41">
        <f t="shared" si="19"/>
        <v>3</v>
      </c>
      <c r="AY13" s="41">
        <f t="shared" si="20"/>
        <v>44</v>
      </c>
      <c r="AZ13" s="202">
        <f ca="1">_xlfn.IFNA(VLOOKUP(AY13,YearlyCashFlow!$B$7:$M$90,offset,FALSE),"")</f>
        <v>23554151.505054884</v>
      </c>
      <c r="BA13" s="46">
        <f ca="1" t="shared" si="7"/>
        <v>20346961.671573162</v>
      </c>
      <c r="BB13" s="25"/>
      <c r="BC13" s="41">
        <f t="shared" si="21"/>
        <v>3</v>
      </c>
      <c r="BD13" s="41">
        <f t="shared" si="22"/>
        <v>49</v>
      </c>
      <c r="BE13" s="202">
        <f ca="1">_xlfn.IFNA(VLOOKUP(BD13,YearlyCashFlow!$B$7:$M$90,offset,FALSE),"")</f>
        <v>33035915.958584744</v>
      </c>
      <c r="BF13" s="46">
        <f ca="1" t="shared" si="8"/>
        <v>28537666.306951508</v>
      </c>
      <c r="BG13" s="25"/>
      <c r="BH13" s="41" t="str">
        <f t="shared" si="23"/>
        <v/>
      </c>
      <c r="BI13" s="41" t="str">
        <f t="shared" si="24"/>
        <v/>
      </c>
      <c r="BJ13" s="202" t="str">
        <f>_xlfn.IFNA(VLOOKUP(BI13,YearlyCashFlow!$B$7:$M$90,offset,FALSE),"")</f>
        <v/>
      </c>
      <c r="BK13" s="46" t="str">
        <f t="shared" si="9"/>
        <v/>
      </c>
    </row>
    <row r="14" spans="1:63" ht="15">
      <c r="A14" s="1"/>
      <c r="B14" s="299" t="s">
        <v>21</v>
      </c>
      <c r="C14" s="64" t="s">
        <v>22</v>
      </c>
      <c r="D14" s="117" t="s">
        <v>28</v>
      </c>
      <c r="E14" s="13" t="s">
        <v>27</v>
      </c>
      <c r="F14" s="14" t="s">
        <v>37</v>
      </c>
      <c r="G14" s="15" t="s">
        <v>24</v>
      </c>
      <c r="H14" s="24"/>
      <c r="I14" s="25"/>
      <c r="J14" s="40">
        <f t="shared" si="10"/>
        <v>4</v>
      </c>
      <c r="K14" s="41">
        <f t="shared" si="25"/>
        <v>5</v>
      </c>
      <c r="L14" s="202">
        <f>_xlfn.IFNA(VLOOKUP(K14,YearlyCashFlow!$B$7:$M$90,offset,FALSE),"")</f>
        <v>0</v>
      </c>
      <c r="M14" s="46">
        <f t="shared" si="11"/>
        <v>0</v>
      </c>
      <c r="N14" s="25"/>
      <c r="O14" s="41">
        <f t="shared" si="12"/>
        <v>4</v>
      </c>
      <c r="P14" s="41">
        <f t="shared" si="26"/>
        <v>10</v>
      </c>
      <c r="Q14" s="202">
        <f ca="1">_xlfn.IFNA(VLOOKUP(P14,YearlyCashFlow!$B$7:$M$90,offset,FALSE),"")</f>
        <v>6936053.724386474</v>
      </c>
      <c r="R14" s="46">
        <f ca="1" t="shared" si="0"/>
        <v>5706308.564342203</v>
      </c>
      <c r="S14" s="25"/>
      <c r="T14" s="41">
        <f t="shared" si="13"/>
        <v>4</v>
      </c>
      <c r="U14" s="41">
        <f t="shared" si="27"/>
        <v>15</v>
      </c>
      <c r="V14" s="202">
        <f ca="1">_xlfn.IFNA(VLOOKUP(U14,YearlyCashFlow!$B$7:$M$90,offset,FALSE),"")</f>
        <v>4146287.482741534</v>
      </c>
      <c r="W14" s="46">
        <f ca="1" t="shared" si="1"/>
        <v>3411160.9732500627</v>
      </c>
      <c r="X14" s="25"/>
      <c r="Y14" s="41">
        <f t="shared" si="14"/>
        <v>4</v>
      </c>
      <c r="Z14" s="41">
        <f t="shared" si="28"/>
        <v>20</v>
      </c>
      <c r="AA14" s="202">
        <f ca="1">_xlfn.IFNA(VLOOKUP(Z14,YearlyCashFlow!$B$7:$M$90,offset,FALSE),"")</f>
        <v>4643621.354983419</v>
      </c>
      <c r="AB14" s="46">
        <f ca="1" t="shared" si="2"/>
        <v>3820318.780741291</v>
      </c>
      <c r="AC14" s="25"/>
      <c r="AD14" s="41">
        <f t="shared" si="15"/>
        <v>4</v>
      </c>
      <c r="AE14" s="41">
        <f t="shared" si="29"/>
        <v>25</v>
      </c>
      <c r="AF14" s="202">
        <f ca="1">_xlfn.IFNA(VLOOKUP(AE14,YearlyCashFlow!$B$7:$M$90,offset,FALSE),"")</f>
        <v>6512919.1681474745</v>
      </c>
      <c r="AG14" s="46">
        <f ca="1" t="shared" si="3"/>
        <v>5358194.717754412</v>
      </c>
      <c r="AH14" s="25"/>
      <c r="AI14" s="41">
        <f t="shared" si="16"/>
        <v>4</v>
      </c>
      <c r="AJ14" s="41">
        <f t="shared" si="30"/>
        <v>30</v>
      </c>
      <c r="AK14" s="202">
        <f ca="1">_xlfn.IFNA(VLOOKUP(AJ14,YearlyCashFlow!$B$7:$M$90,offset,FALSE),"")</f>
        <v>9134706.051194448</v>
      </c>
      <c r="AL14" s="46">
        <f ca="1" t="shared" si="4"/>
        <v>7515145.2748140525</v>
      </c>
      <c r="AM14" s="25"/>
      <c r="AN14" s="41">
        <f t="shared" si="17"/>
        <v>4</v>
      </c>
      <c r="AO14" s="41">
        <f t="shared" si="31"/>
        <v>35</v>
      </c>
      <c r="AP14" s="202">
        <f ca="1">_xlfn.IFNA(VLOOKUP(AO14,YearlyCashFlow!$B$7:$M$90,offset,FALSE),"")</f>
        <v>12811897.78153854</v>
      </c>
      <c r="AQ14" s="46">
        <f ca="1" t="shared" si="5"/>
        <v>10540380.01165238</v>
      </c>
      <c r="AR14" s="25"/>
      <c r="AS14" s="41">
        <f t="shared" si="18"/>
        <v>4</v>
      </c>
      <c r="AT14" s="41">
        <f t="shared" si="32"/>
        <v>40</v>
      </c>
      <c r="AU14" s="202">
        <f ca="1">_xlfn.IFNA(VLOOKUP(AT14,YearlyCashFlow!$B$7:$M$90,offset,FALSE),"")</f>
        <v>17969349.407048374</v>
      </c>
      <c r="AV14" s="46">
        <f ca="1" t="shared" si="6"/>
        <v>14783428.227578735</v>
      </c>
      <c r="AW14" s="25"/>
      <c r="AX14" s="41">
        <f t="shared" si="19"/>
        <v>4</v>
      </c>
      <c r="AY14" s="41">
        <f t="shared" si="20"/>
        <v>45</v>
      </c>
      <c r="AZ14" s="202">
        <f ca="1">_xlfn.IFNA(VLOOKUP(AY14,YearlyCashFlow!$B$7:$M$90,offset,FALSE),"")</f>
        <v>25202942.110408727</v>
      </c>
      <c r="BA14" s="46">
        <f ca="1" t="shared" si="7"/>
        <v>20734522.846269798</v>
      </c>
      <c r="BB14" s="25"/>
      <c r="BC14" s="41">
        <f t="shared" si="21"/>
        <v>4</v>
      </c>
      <c r="BD14" s="41">
        <f t="shared" si="22"/>
        <v>50</v>
      </c>
      <c r="BE14" s="202">
        <f ca="1">_xlfn.IFNA(VLOOKUP(BD14,YearlyCashFlow!$B$7:$M$90,offset,FALSE),"")</f>
        <v>35348430.07568568</v>
      </c>
      <c r="BF14" s="46">
        <f ca="1" t="shared" si="8"/>
        <v>29081240.903274402</v>
      </c>
      <c r="BG14" s="25"/>
      <c r="BH14" s="41" t="str">
        <f t="shared" si="23"/>
        <v/>
      </c>
      <c r="BI14" s="41" t="str">
        <f t="shared" si="24"/>
        <v/>
      </c>
      <c r="BJ14" s="202" t="str">
        <f>_xlfn.IFNA(VLOOKUP(BI14,YearlyCashFlow!$B$7:$M$90,offset,FALSE),"")</f>
        <v/>
      </c>
      <c r="BK14" s="46" t="str">
        <f t="shared" si="9"/>
        <v/>
      </c>
    </row>
    <row r="15" spans="1:63" ht="15">
      <c r="A15" s="1"/>
      <c r="B15" s="300"/>
      <c r="C15" s="65" t="s">
        <v>29</v>
      </c>
      <c r="D15" s="63"/>
      <c r="E15" s="6" t="s">
        <v>26</v>
      </c>
      <c r="F15" s="7" t="s">
        <v>25</v>
      </c>
      <c r="G15" s="16" t="s">
        <v>5</v>
      </c>
      <c r="H15" s="24"/>
      <c r="I15" s="25"/>
      <c r="J15" s="40" t="str">
        <f t="shared" si="10"/>
        <v/>
      </c>
      <c r="K15" s="41" t="str">
        <f t="shared" si="25"/>
        <v/>
      </c>
      <c r="L15" s="202" t="str">
        <f>_xlfn.IFNA(VLOOKUP(K15,YearlyCashFlow!$B$7:$M$90,offset,FALSE),"")</f>
        <v/>
      </c>
      <c r="M15" s="46" t="str">
        <f t="shared" si="11"/>
        <v/>
      </c>
      <c r="N15" s="25"/>
      <c r="O15" s="41" t="str">
        <f t="shared" si="12"/>
        <v/>
      </c>
      <c r="P15" s="41" t="str">
        <f t="shared" si="26"/>
        <v/>
      </c>
      <c r="Q15" s="202" t="str">
        <f>_xlfn.IFNA(VLOOKUP(P15,YearlyCashFlow!$B$7:$M$90,offset,FALSE),"")</f>
        <v/>
      </c>
      <c r="R15" s="46" t="str">
        <f t="shared" si="0"/>
        <v/>
      </c>
      <c r="S15" s="25"/>
      <c r="T15" s="41" t="str">
        <f t="shared" si="13"/>
        <v/>
      </c>
      <c r="U15" s="41" t="str">
        <f t="shared" si="27"/>
        <v/>
      </c>
      <c r="V15" s="202" t="str">
        <f>_xlfn.IFNA(VLOOKUP(U15,YearlyCashFlow!$B$7:$M$90,offset,FALSE),"")</f>
        <v/>
      </c>
      <c r="W15" s="46" t="str">
        <f t="shared" si="1"/>
        <v/>
      </c>
      <c r="X15" s="25"/>
      <c r="Y15" s="41" t="str">
        <f t="shared" si="14"/>
        <v/>
      </c>
      <c r="Z15" s="41" t="str">
        <f t="shared" si="28"/>
        <v/>
      </c>
      <c r="AA15" s="202" t="str">
        <f>_xlfn.IFNA(VLOOKUP(Z15,YearlyCashFlow!$B$7:$M$90,offset,FALSE),"")</f>
        <v/>
      </c>
      <c r="AB15" s="46" t="str">
        <f t="shared" si="2"/>
        <v/>
      </c>
      <c r="AC15" s="25"/>
      <c r="AD15" s="41" t="str">
        <f t="shared" si="15"/>
        <v/>
      </c>
      <c r="AE15" s="41" t="str">
        <f t="shared" si="29"/>
        <v/>
      </c>
      <c r="AF15" s="202" t="str">
        <f>_xlfn.IFNA(VLOOKUP(AE15,YearlyCashFlow!$B$7:$M$90,offset,FALSE),"")</f>
        <v/>
      </c>
      <c r="AG15" s="46" t="str">
        <f t="shared" si="3"/>
        <v/>
      </c>
      <c r="AH15" s="25"/>
      <c r="AI15" s="41" t="str">
        <f t="shared" si="16"/>
        <v/>
      </c>
      <c r="AJ15" s="41" t="str">
        <f t="shared" si="30"/>
        <v/>
      </c>
      <c r="AK15" s="202" t="str">
        <f>_xlfn.IFNA(VLOOKUP(AJ15,YearlyCashFlow!$B$7:$M$90,offset,FALSE),"")</f>
        <v/>
      </c>
      <c r="AL15" s="46" t="str">
        <f t="shared" si="4"/>
        <v/>
      </c>
      <c r="AM15" s="25"/>
      <c r="AN15" s="41" t="str">
        <f t="shared" si="17"/>
        <v/>
      </c>
      <c r="AO15" s="41" t="str">
        <f t="shared" si="31"/>
        <v/>
      </c>
      <c r="AP15" s="202" t="str">
        <f>_xlfn.IFNA(VLOOKUP(AO15,YearlyCashFlow!$B$7:$M$90,offset,FALSE),"")</f>
        <v/>
      </c>
      <c r="AQ15" s="46" t="str">
        <f t="shared" si="5"/>
        <v/>
      </c>
      <c r="AR15" s="25"/>
      <c r="AS15" s="41" t="str">
        <f t="shared" si="18"/>
        <v/>
      </c>
      <c r="AT15" s="41" t="str">
        <f t="shared" si="32"/>
        <v/>
      </c>
      <c r="AU15" s="202" t="str">
        <f>_xlfn.IFNA(VLOOKUP(AT15,YearlyCashFlow!$B$7:$M$90,offset,FALSE),"")</f>
        <v/>
      </c>
      <c r="AV15" s="46" t="str">
        <f t="shared" si="6"/>
        <v/>
      </c>
      <c r="AW15" s="25"/>
      <c r="AX15" s="41" t="str">
        <f t="shared" si="19"/>
        <v/>
      </c>
      <c r="AY15" s="41" t="str">
        <f t="shared" si="20"/>
        <v/>
      </c>
      <c r="AZ15" s="202" t="str">
        <f>_xlfn.IFNA(VLOOKUP(AY15,YearlyCashFlow!$B$7:$M$90,offset,FALSE),"")</f>
        <v/>
      </c>
      <c r="BA15" s="46" t="str">
        <f t="shared" si="7"/>
        <v/>
      </c>
      <c r="BB15" s="25"/>
      <c r="BC15" s="41" t="str">
        <f t="shared" si="21"/>
        <v/>
      </c>
      <c r="BD15" s="41" t="str">
        <f t="shared" si="22"/>
        <v/>
      </c>
      <c r="BE15" s="202" t="str">
        <f>_xlfn.IFNA(VLOOKUP(BD15,YearlyCashFlow!$B$7:$M$90,offset,FALSE),"")</f>
        <v/>
      </c>
      <c r="BF15" s="46" t="str">
        <f t="shared" si="8"/>
        <v/>
      </c>
      <c r="BG15" s="25"/>
      <c r="BH15" s="41" t="str">
        <f t="shared" si="23"/>
        <v/>
      </c>
      <c r="BI15" s="41" t="str">
        <f t="shared" si="24"/>
        <v/>
      </c>
      <c r="BJ15" s="202" t="str">
        <f>_xlfn.IFNA(VLOOKUP(BI15,YearlyCashFlow!$B$7:$M$90,offset,FALSE),"")</f>
        <v/>
      </c>
      <c r="BK15" s="46" t="str">
        <f t="shared" si="9"/>
        <v/>
      </c>
    </row>
    <row r="16" spans="1:63" ht="14.45" customHeight="1">
      <c r="A16" s="1"/>
      <c r="B16" s="17">
        <v>0</v>
      </c>
      <c r="C16" s="129">
        <v>5</v>
      </c>
      <c r="D16" s="119">
        <v>0.05</v>
      </c>
      <c r="E16" s="194">
        <f>M5</f>
        <v>0</v>
      </c>
      <c r="F16" s="19" t="s">
        <v>11</v>
      </c>
      <c r="G16" s="196">
        <f>M6</f>
        <v>0</v>
      </c>
      <c r="H16" s="24"/>
      <c r="I16" s="25"/>
      <c r="J16" s="40" t="str">
        <f t="shared" si="10"/>
        <v/>
      </c>
      <c r="K16" s="41" t="str">
        <f t="shared" si="25"/>
        <v/>
      </c>
      <c r="L16" s="202" t="str">
        <f>_xlfn.IFNA(VLOOKUP(K16,YearlyCashFlow!$B$7:$M$90,offset,FALSE),"")</f>
        <v/>
      </c>
      <c r="M16" s="46" t="str">
        <f t="shared" si="11"/>
        <v/>
      </c>
      <c r="N16" s="25"/>
      <c r="O16" s="41" t="str">
        <f t="shared" si="12"/>
        <v/>
      </c>
      <c r="P16" s="41" t="str">
        <f t="shared" si="26"/>
        <v/>
      </c>
      <c r="Q16" s="202" t="str">
        <f>_xlfn.IFNA(VLOOKUP(P16,YearlyCashFlow!$B$7:$M$90,offset,FALSE),"")</f>
        <v/>
      </c>
      <c r="R16" s="46" t="str">
        <f t="shared" si="0"/>
        <v/>
      </c>
      <c r="S16" s="25"/>
      <c r="T16" s="41" t="str">
        <f t="shared" si="13"/>
        <v/>
      </c>
      <c r="U16" s="41" t="str">
        <f t="shared" si="27"/>
        <v/>
      </c>
      <c r="V16" s="202" t="str">
        <f>_xlfn.IFNA(VLOOKUP(U16,YearlyCashFlow!$B$7:$M$90,offset,FALSE),"")</f>
        <v/>
      </c>
      <c r="W16" s="46" t="str">
        <f t="shared" si="1"/>
        <v/>
      </c>
      <c r="X16" s="25"/>
      <c r="Y16" s="41" t="str">
        <f t="shared" si="14"/>
        <v/>
      </c>
      <c r="Z16" s="41" t="str">
        <f t="shared" si="28"/>
        <v/>
      </c>
      <c r="AA16" s="202" t="str">
        <f>_xlfn.IFNA(VLOOKUP(Z16,YearlyCashFlow!$B$7:$M$90,offset,FALSE),"")</f>
        <v/>
      </c>
      <c r="AB16" s="46" t="str">
        <f t="shared" si="2"/>
        <v/>
      </c>
      <c r="AC16" s="25"/>
      <c r="AD16" s="41" t="str">
        <f t="shared" si="15"/>
        <v/>
      </c>
      <c r="AE16" s="41" t="str">
        <f t="shared" si="29"/>
        <v/>
      </c>
      <c r="AF16" s="202" t="str">
        <f>_xlfn.IFNA(VLOOKUP(AE16,YearlyCashFlow!$B$7:$M$90,offset,FALSE),"")</f>
        <v/>
      </c>
      <c r="AG16" s="46" t="str">
        <f t="shared" si="3"/>
        <v/>
      </c>
      <c r="AH16" s="25"/>
      <c r="AI16" s="41" t="str">
        <f t="shared" si="16"/>
        <v/>
      </c>
      <c r="AJ16" s="41" t="str">
        <f t="shared" si="30"/>
        <v/>
      </c>
      <c r="AK16" s="202" t="str">
        <f>_xlfn.IFNA(VLOOKUP(AJ16,YearlyCashFlow!$B$7:$M$90,offset,FALSE),"")</f>
        <v/>
      </c>
      <c r="AL16" s="46" t="str">
        <f t="shared" si="4"/>
        <v/>
      </c>
      <c r="AM16" s="25"/>
      <c r="AN16" s="41" t="str">
        <f t="shared" si="17"/>
        <v/>
      </c>
      <c r="AO16" s="41" t="str">
        <f t="shared" si="31"/>
        <v/>
      </c>
      <c r="AP16" s="202" t="str">
        <f>_xlfn.IFNA(VLOOKUP(AO16,YearlyCashFlow!$B$7:$M$90,offset,FALSE),"")</f>
        <v/>
      </c>
      <c r="AQ16" s="46" t="str">
        <f t="shared" si="5"/>
        <v/>
      </c>
      <c r="AR16" s="25"/>
      <c r="AS16" s="41" t="str">
        <f t="shared" si="18"/>
        <v/>
      </c>
      <c r="AT16" s="41" t="str">
        <f t="shared" si="32"/>
        <v/>
      </c>
      <c r="AU16" s="202" t="str">
        <f>_xlfn.IFNA(VLOOKUP(AT16,YearlyCashFlow!$B$7:$M$90,offset,FALSE),"")</f>
        <v/>
      </c>
      <c r="AV16" s="46" t="str">
        <f t="shared" si="6"/>
        <v/>
      </c>
      <c r="AW16" s="25"/>
      <c r="AX16" s="41" t="str">
        <f t="shared" si="19"/>
        <v/>
      </c>
      <c r="AY16" s="41" t="str">
        <f t="shared" si="20"/>
        <v/>
      </c>
      <c r="AZ16" s="202" t="str">
        <f>_xlfn.IFNA(VLOOKUP(AY16,YearlyCashFlow!$B$7:$M$90,offset,FALSE),"")</f>
        <v/>
      </c>
      <c r="BA16" s="46" t="str">
        <f t="shared" si="7"/>
        <v/>
      </c>
      <c r="BB16" s="25"/>
      <c r="BC16" s="41" t="str">
        <f t="shared" si="21"/>
        <v/>
      </c>
      <c r="BD16" s="41" t="str">
        <f t="shared" si="22"/>
        <v/>
      </c>
      <c r="BE16" s="202" t="str">
        <f>_xlfn.IFNA(VLOOKUP(BD16,YearlyCashFlow!$B$7:$M$90,offset,FALSE),"")</f>
        <v/>
      </c>
      <c r="BF16" s="46" t="str">
        <f t="shared" si="8"/>
        <v/>
      </c>
      <c r="BG16" s="25"/>
      <c r="BH16" s="41" t="str">
        <f t="shared" si="23"/>
        <v/>
      </c>
      <c r="BI16" s="41" t="str">
        <f t="shared" si="24"/>
        <v/>
      </c>
      <c r="BJ16" s="202" t="str">
        <f>_xlfn.IFNA(VLOOKUP(BI16,YearlyCashFlow!$B$7:$M$90,offset,FALSE),"")</f>
        <v/>
      </c>
      <c r="BK16" s="46" t="str">
        <f t="shared" si="9"/>
        <v/>
      </c>
    </row>
    <row r="17" spans="1:63" ht="14.45" customHeight="1">
      <c r="A17" s="122" t="s">
        <v>97</v>
      </c>
      <c r="B17" s="17">
        <v>1</v>
      </c>
      <c r="C17" s="129">
        <v>5</v>
      </c>
      <c r="D17" s="119">
        <v>0.05</v>
      </c>
      <c r="E17" s="194">
        <f ca="1">R5</f>
        <v>20708274.06010043</v>
      </c>
      <c r="F17" s="121">
        <v>0.07</v>
      </c>
      <c r="G17" s="196">
        <f ca="1">R6</f>
        <v>14764713.205811758</v>
      </c>
      <c r="H17" s="5"/>
      <c r="I17" s="25"/>
      <c r="J17" s="40" t="str">
        <f t="shared" si="10"/>
        <v/>
      </c>
      <c r="K17" s="41" t="str">
        <f t="shared" si="25"/>
        <v/>
      </c>
      <c r="L17" s="202" t="str">
        <f>_xlfn.IFNA(VLOOKUP(K17,YearlyCashFlow!$B$7:$M$90,offset,FALSE),"")</f>
        <v/>
      </c>
      <c r="M17" s="46" t="str">
        <f t="shared" si="11"/>
        <v/>
      </c>
      <c r="N17" s="25"/>
      <c r="O17" s="41" t="str">
        <f t="shared" si="12"/>
        <v/>
      </c>
      <c r="P17" s="41" t="str">
        <f t="shared" si="26"/>
        <v/>
      </c>
      <c r="Q17" s="202" t="str">
        <f>_xlfn.IFNA(VLOOKUP(P17,YearlyCashFlow!$B$7:$M$90,offset,FALSE),"")</f>
        <v/>
      </c>
      <c r="R17" s="46" t="str">
        <f t="shared" si="0"/>
        <v/>
      </c>
      <c r="S17" s="25"/>
      <c r="T17" s="41" t="str">
        <f t="shared" si="13"/>
        <v/>
      </c>
      <c r="U17" s="41" t="str">
        <f t="shared" si="27"/>
        <v/>
      </c>
      <c r="V17" s="202" t="str">
        <f>_xlfn.IFNA(VLOOKUP(U17,YearlyCashFlow!$B$7:$M$90,offset,FALSE),"")</f>
        <v/>
      </c>
      <c r="W17" s="46" t="str">
        <f t="shared" si="1"/>
        <v/>
      </c>
      <c r="X17" s="25"/>
      <c r="Y17" s="41" t="str">
        <f t="shared" si="14"/>
        <v/>
      </c>
      <c r="Z17" s="41" t="str">
        <f t="shared" si="28"/>
        <v/>
      </c>
      <c r="AA17" s="202" t="str">
        <f>_xlfn.IFNA(VLOOKUP(Z17,YearlyCashFlow!$B$7:$M$90,offset,FALSE),"")</f>
        <v/>
      </c>
      <c r="AB17" s="46" t="str">
        <f t="shared" si="2"/>
        <v/>
      </c>
      <c r="AC17" s="25"/>
      <c r="AD17" s="41" t="str">
        <f t="shared" si="15"/>
        <v/>
      </c>
      <c r="AE17" s="41" t="str">
        <f t="shared" si="29"/>
        <v/>
      </c>
      <c r="AF17" s="202" t="str">
        <f>_xlfn.IFNA(VLOOKUP(AE17,YearlyCashFlow!$B$7:$M$90,offset,FALSE),"")</f>
        <v/>
      </c>
      <c r="AG17" s="46" t="str">
        <f t="shared" si="3"/>
        <v/>
      </c>
      <c r="AH17" s="25"/>
      <c r="AI17" s="41" t="str">
        <f t="shared" si="16"/>
        <v/>
      </c>
      <c r="AJ17" s="41" t="str">
        <f t="shared" si="30"/>
        <v/>
      </c>
      <c r="AK17" s="202" t="str">
        <f>_xlfn.IFNA(VLOOKUP(AJ17,YearlyCashFlow!$B$7:$M$90,offset,FALSE),"")</f>
        <v/>
      </c>
      <c r="AL17" s="46" t="str">
        <f t="shared" si="4"/>
        <v/>
      </c>
      <c r="AM17" s="25"/>
      <c r="AN17" s="41" t="str">
        <f t="shared" si="17"/>
        <v/>
      </c>
      <c r="AO17" s="41" t="str">
        <f t="shared" si="31"/>
        <v/>
      </c>
      <c r="AP17" s="202" t="str">
        <f>_xlfn.IFNA(VLOOKUP(AO17,YearlyCashFlow!$B$7:$M$90,offset,FALSE),"")</f>
        <v/>
      </c>
      <c r="AQ17" s="46" t="str">
        <f t="shared" si="5"/>
        <v/>
      </c>
      <c r="AR17" s="25"/>
      <c r="AS17" s="41" t="str">
        <f t="shared" si="18"/>
        <v/>
      </c>
      <c r="AT17" s="41" t="str">
        <f t="shared" si="32"/>
        <v/>
      </c>
      <c r="AU17" s="202" t="str">
        <f>_xlfn.IFNA(VLOOKUP(AT17,YearlyCashFlow!$B$7:$M$90,offset,FALSE),"")</f>
        <v/>
      </c>
      <c r="AV17" s="46" t="str">
        <f t="shared" si="6"/>
        <v/>
      </c>
      <c r="AW17" s="25"/>
      <c r="AX17" s="41" t="str">
        <f t="shared" si="19"/>
        <v/>
      </c>
      <c r="AY17" s="41" t="str">
        <f t="shared" si="20"/>
        <v/>
      </c>
      <c r="AZ17" s="202" t="str">
        <f>_xlfn.IFNA(VLOOKUP(AY17,YearlyCashFlow!$B$7:$M$90,offset,FALSE),"")</f>
        <v/>
      </c>
      <c r="BA17" s="46" t="str">
        <f t="shared" si="7"/>
        <v/>
      </c>
      <c r="BB17" s="25"/>
      <c r="BC17" s="41" t="str">
        <f t="shared" si="21"/>
        <v/>
      </c>
      <c r="BD17" s="41" t="str">
        <f t="shared" si="22"/>
        <v/>
      </c>
      <c r="BE17" s="202" t="str">
        <f>_xlfn.IFNA(VLOOKUP(BD17,YearlyCashFlow!$B$7:$M$90,offset,FALSE),"")</f>
        <v/>
      </c>
      <c r="BF17" s="46" t="str">
        <f t="shared" si="8"/>
        <v/>
      </c>
      <c r="BG17" s="25"/>
      <c r="BH17" s="41" t="str">
        <f t="shared" si="23"/>
        <v/>
      </c>
      <c r="BI17" s="41" t="str">
        <f t="shared" si="24"/>
        <v/>
      </c>
      <c r="BJ17" s="202" t="str">
        <f>_xlfn.IFNA(VLOOKUP(BI17,YearlyCashFlow!$B$7:$M$90,offset,FALSE),"")</f>
        <v/>
      </c>
      <c r="BK17" s="46" t="str">
        <f t="shared" si="9"/>
        <v/>
      </c>
    </row>
    <row r="18" spans="1:63" ht="15">
      <c r="A18" s="1" t="s">
        <v>172</v>
      </c>
      <c r="B18" s="17">
        <v>2</v>
      </c>
      <c r="C18" s="129">
        <v>5</v>
      </c>
      <c r="D18" s="119">
        <v>0.05</v>
      </c>
      <c r="E18" s="194">
        <f ca="1">W5</f>
        <v>23209318.123079836</v>
      </c>
      <c r="F18" s="121">
        <v>0.07</v>
      </c>
      <c r="G18" s="196">
        <f ca="1">W6</f>
        <v>11798440.438797113</v>
      </c>
      <c r="H18" s="24"/>
      <c r="I18" s="25"/>
      <c r="J18" s="40" t="str">
        <f t="shared" si="10"/>
        <v/>
      </c>
      <c r="K18" s="41" t="str">
        <f t="shared" si="25"/>
        <v/>
      </c>
      <c r="L18" s="202" t="str">
        <f>_xlfn.IFNA(VLOOKUP(K18,YearlyCashFlow!$B$7:$M$90,offset,FALSE),"")</f>
        <v/>
      </c>
      <c r="M18" s="46" t="str">
        <f t="shared" si="11"/>
        <v/>
      </c>
      <c r="N18" s="25"/>
      <c r="O18" s="41" t="str">
        <f t="shared" si="12"/>
        <v/>
      </c>
      <c r="P18" s="41" t="str">
        <f t="shared" si="26"/>
        <v/>
      </c>
      <c r="Q18" s="202" t="str">
        <f>_xlfn.IFNA(VLOOKUP(P18,YearlyCashFlow!$B$7:$M$90,offset,FALSE),"")</f>
        <v/>
      </c>
      <c r="R18" s="46" t="str">
        <f t="shared" si="0"/>
        <v/>
      </c>
      <c r="S18" s="25"/>
      <c r="T18" s="41" t="str">
        <f t="shared" si="13"/>
        <v/>
      </c>
      <c r="U18" s="41" t="str">
        <f t="shared" si="27"/>
        <v/>
      </c>
      <c r="V18" s="202" t="str">
        <f>_xlfn.IFNA(VLOOKUP(U18,YearlyCashFlow!$B$7:$M$90,offset,FALSE),"")</f>
        <v/>
      </c>
      <c r="W18" s="46" t="str">
        <f t="shared" si="1"/>
        <v/>
      </c>
      <c r="X18" s="25"/>
      <c r="Y18" s="41" t="str">
        <f t="shared" si="14"/>
        <v/>
      </c>
      <c r="Z18" s="41" t="str">
        <f t="shared" si="28"/>
        <v/>
      </c>
      <c r="AA18" s="202" t="str">
        <f>_xlfn.IFNA(VLOOKUP(Z18,YearlyCashFlow!$B$7:$M$90,offset,FALSE),"")</f>
        <v/>
      </c>
      <c r="AB18" s="46" t="str">
        <f t="shared" si="2"/>
        <v/>
      </c>
      <c r="AC18" s="25"/>
      <c r="AD18" s="41" t="str">
        <f t="shared" si="15"/>
        <v/>
      </c>
      <c r="AE18" s="41" t="str">
        <f t="shared" si="29"/>
        <v/>
      </c>
      <c r="AF18" s="202" t="str">
        <f>_xlfn.IFNA(VLOOKUP(AE18,YearlyCashFlow!$B$7:$M$90,offset,FALSE),"")</f>
        <v/>
      </c>
      <c r="AG18" s="46" t="str">
        <f t="shared" si="3"/>
        <v/>
      </c>
      <c r="AH18" s="25"/>
      <c r="AI18" s="41" t="str">
        <f t="shared" si="16"/>
        <v/>
      </c>
      <c r="AJ18" s="41" t="str">
        <f t="shared" si="30"/>
        <v/>
      </c>
      <c r="AK18" s="202" t="str">
        <f>_xlfn.IFNA(VLOOKUP(AJ18,YearlyCashFlow!$B$7:$M$90,offset,FALSE),"")</f>
        <v/>
      </c>
      <c r="AL18" s="46" t="str">
        <f t="shared" si="4"/>
        <v/>
      </c>
      <c r="AM18" s="25"/>
      <c r="AN18" s="41" t="str">
        <f t="shared" si="17"/>
        <v/>
      </c>
      <c r="AO18" s="41" t="str">
        <f t="shared" si="31"/>
        <v/>
      </c>
      <c r="AP18" s="202" t="str">
        <f>_xlfn.IFNA(VLOOKUP(AO18,YearlyCashFlow!$B$7:$M$90,offset,FALSE),"")</f>
        <v/>
      </c>
      <c r="AQ18" s="46" t="str">
        <f t="shared" si="5"/>
        <v/>
      </c>
      <c r="AR18" s="25"/>
      <c r="AS18" s="41" t="str">
        <f t="shared" si="18"/>
        <v/>
      </c>
      <c r="AT18" s="41" t="str">
        <f t="shared" si="32"/>
        <v/>
      </c>
      <c r="AU18" s="202" t="str">
        <f>_xlfn.IFNA(VLOOKUP(AT18,YearlyCashFlow!$B$7:$M$90,offset,FALSE),"")</f>
        <v/>
      </c>
      <c r="AV18" s="46" t="str">
        <f t="shared" si="6"/>
        <v/>
      </c>
      <c r="AW18" s="25"/>
      <c r="AX18" s="41" t="str">
        <f t="shared" si="19"/>
        <v/>
      </c>
      <c r="AY18" s="41" t="str">
        <f t="shared" si="20"/>
        <v/>
      </c>
      <c r="AZ18" s="202" t="str">
        <f>_xlfn.IFNA(VLOOKUP(AY18,YearlyCashFlow!$B$7:$M$90,offset,FALSE),"")</f>
        <v/>
      </c>
      <c r="BA18" s="46" t="str">
        <f t="shared" si="7"/>
        <v/>
      </c>
      <c r="BB18" s="25"/>
      <c r="BC18" s="41" t="str">
        <f t="shared" si="21"/>
        <v/>
      </c>
      <c r="BD18" s="41" t="str">
        <f t="shared" si="22"/>
        <v/>
      </c>
      <c r="BE18" s="202" t="str">
        <f>_xlfn.IFNA(VLOOKUP(BD18,YearlyCashFlow!$B$7:$M$90,offset,FALSE),"")</f>
        <v/>
      </c>
      <c r="BF18" s="46" t="str">
        <f t="shared" si="8"/>
        <v/>
      </c>
      <c r="BG18" s="25"/>
      <c r="BH18" s="41" t="str">
        <f t="shared" si="23"/>
        <v/>
      </c>
      <c r="BI18" s="41" t="str">
        <f t="shared" si="24"/>
        <v/>
      </c>
      <c r="BJ18" s="202" t="str">
        <f>_xlfn.IFNA(VLOOKUP(BI18,YearlyCashFlow!$B$7:$M$90,offset,FALSE),"")</f>
        <v/>
      </c>
      <c r="BK18" s="46" t="str">
        <f t="shared" si="9"/>
        <v/>
      </c>
    </row>
    <row r="19" spans="1:63" ht="15">
      <c r="A19" s="1" t="s">
        <v>231</v>
      </c>
      <c r="B19" s="17">
        <v>3</v>
      </c>
      <c r="C19" s="129">
        <v>5</v>
      </c>
      <c r="D19" s="119">
        <v>0.05</v>
      </c>
      <c r="E19" s="194">
        <f ca="1">AB5</f>
        <v>23775089.567027472</v>
      </c>
      <c r="F19" s="121">
        <v>0.1</v>
      </c>
      <c r="G19" s="196">
        <f ca="1">AB6</f>
        <v>5691567.415386123</v>
      </c>
      <c r="H19" s="24"/>
      <c r="I19" s="25"/>
      <c r="J19" s="40" t="str">
        <f t="shared" si="10"/>
        <v/>
      </c>
      <c r="K19" s="41" t="str">
        <f t="shared" si="25"/>
        <v/>
      </c>
      <c r="L19" s="202" t="str">
        <f>_xlfn.IFNA(VLOOKUP(K19,YearlyCashFlow!$B$7:$M$90,offset,FALSE),"")</f>
        <v/>
      </c>
      <c r="M19" s="46" t="str">
        <f t="shared" si="11"/>
        <v/>
      </c>
      <c r="N19" s="25"/>
      <c r="O19" s="41" t="str">
        <f t="shared" si="12"/>
        <v/>
      </c>
      <c r="P19" s="41" t="str">
        <f t="shared" si="26"/>
        <v/>
      </c>
      <c r="Q19" s="202" t="str">
        <f>_xlfn.IFNA(VLOOKUP(P19,YearlyCashFlow!$B$7:$M$90,offset,FALSE),"")</f>
        <v/>
      </c>
      <c r="R19" s="46" t="str">
        <f t="shared" si="0"/>
        <v/>
      </c>
      <c r="S19" s="25"/>
      <c r="T19" s="41" t="str">
        <f t="shared" si="13"/>
        <v/>
      </c>
      <c r="U19" s="41" t="str">
        <f t="shared" si="27"/>
        <v/>
      </c>
      <c r="V19" s="202" t="str">
        <f>_xlfn.IFNA(VLOOKUP(U19,YearlyCashFlow!$B$7:$M$90,offset,FALSE),"")</f>
        <v/>
      </c>
      <c r="W19" s="46" t="str">
        <f t="shared" si="1"/>
        <v/>
      </c>
      <c r="X19" s="25"/>
      <c r="Y19" s="41" t="str">
        <f t="shared" si="14"/>
        <v/>
      </c>
      <c r="Z19" s="41" t="str">
        <f t="shared" si="28"/>
        <v/>
      </c>
      <c r="AA19" s="202" t="str">
        <f>_xlfn.IFNA(VLOOKUP(Z19,YearlyCashFlow!$B$7:$M$90,offset,FALSE),"")</f>
        <v/>
      </c>
      <c r="AB19" s="46" t="str">
        <f t="shared" si="2"/>
        <v/>
      </c>
      <c r="AC19" s="25"/>
      <c r="AD19" s="41" t="str">
        <f t="shared" si="15"/>
        <v/>
      </c>
      <c r="AE19" s="41" t="str">
        <f t="shared" si="29"/>
        <v/>
      </c>
      <c r="AF19" s="202" t="str">
        <f>_xlfn.IFNA(VLOOKUP(AE19,YearlyCashFlow!$B$7:$M$90,offset,FALSE),"")</f>
        <v/>
      </c>
      <c r="AG19" s="46" t="str">
        <f t="shared" si="3"/>
        <v/>
      </c>
      <c r="AH19" s="25"/>
      <c r="AI19" s="41" t="str">
        <f t="shared" si="16"/>
        <v/>
      </c>
      <c r="AJ19" s="41" t="str">
        <f t="shared" si="30"/>
        <v/>
      </c>
      <c r="AK19" s="202" t="str">
        <f>_xlfn.IFNA(VLOOKUP(AJ19,YearlyCashFlow!$B$7:$M$90,offset,FALSE),"")</f>
        <v/>
      </c>
      <c r="AL19" s="46" t="str">
        <f t="shared" si="4"/>
        <v/>
      </c>
      <c r="AM19" s="25"/>
      <c r="AN19" s="41" t="str">
        <f t="shared" si="17"/>
        <v/>
      </c>
      <c r="AO19" s="41" t="str">
        <f t="shared" si="31"/>
        <v/>
      </c>
      <c r="AP19" s="202" t="str">
        <f>_xlfn.IFNA(VLOOKUP(AO19,YearlyCashFlow!$B$7:$M$90,offset,FALSE),"")</f>
        <v/>
      </c>
      <c r="AQ19" s="46" t="str">
        <f t="shared" si="5"/>
        <v/>
      </c>
      <c r="AR19" s="25"/>
      <c r="AS19" s="41" t="str">
        <f t="shared" si="18"/>
        <v/>
      </c>
      <c r="AT19" s="41" t="str">
        <f t="shared" si="32"/>
        <v/>
      </c>
      <c r="AU19" s="202" t="str">
        <f>_xlfn.IFNA(VLOOKUP(AT19,YearlyCashFlow!$B$7:$M$90,offset,FALSE),"")</f>
        <v/>
      </c>
      <c r="AV19" s="46" t="str">
        <f t="shared" si="6"/>
        <v/>
      </c>
      <c r="AW19" s="25"/>
      <c r="AX19" s="41" t="str">
        <f t="shared" si="19"/>
        <v/>
      </c>
      <c r="AY19" s="41" t="str">
        <f t="shared" si="20"/>
        <v/>
      </c>
      <c r="AZ19" s="202" t="str">
        <f>_xlfn.IFNA(VLOOKUP(AY19,YearlyCashFlow!$B$7:$M$90,offset,FALSE),"")</f>
        <v/>
      </c>
      <c r="BA19" s="46" t="str">
        <f t="shared" si="7"/>
        <v/>
      </c>
      <c r="BB19" s="25"/>
      <c r="BC19" s="41" t="str">
        <f t="shared" si="21"/>
        <v/>
      </c>
      <c r="BD19" s="41" t="str">
        <f t="shared" si="22"/>
        <v/>
      </c>
      <c r="BE19" s="202" t="str">
        <f>_xlfn.IFNA(VLOOKUP(BD19,YearlyCashFlow!$B$7:$M$90,offset,FALSE),"")</f>
        <v/>
      </c>
      <c r="BF19" s="46" t="str">
        <f t="shared" si="8"/>
        <v/>
      </c>
      <c r="BG19" s="25"/>
      <c r="BH19" s="41" t="str">
        <f t="shared" si="23"/>
        <v/>
      </c>
      <c r="BI19" s="41" t="str">
        <f t="shared" si="24"/>
        <v/>
      </c>
      <c r="BJ19" s="202" t="str">
        <f>_xlfn.IFNA(VLOOKUP(BI19,YearlyCashFlow!$B$7:$M$90,offset,FALSE),"")</f>
        <v/>
      </c>
      <c r="BK19" s="46" t="str">
        <f t="shared" si="9"/>
        <v/>
      </c>
    </row>
    <row r="20" spans="1:63" ht="15">
      <c r="A20" s="1" t="s">
        <v>232</v>
      </c>
      <c r="B20" s="17">
        <v>4</v>
      </c>
      <c r="C20" s="129">
        <v>5</v>
      </c>
      <c r="D20" s="119">
        <v>0.05</v>
      </c>
      <c r="E20" s="194">
        <f ca="1">AG5</f>
        <v>27288037.7725191</v>
      </c>
      <c r="F20" s="121">
        <v>0.1</v>
      </c>
      <c r="G20" s="196">
        <f ca="1">AG6</f>
        <v>4056192.936167106</v>
      </c>
      <c r="H20" s="24"/>
      <c r="I20" s="25"/>
      <c r="J20" s="40" t="str">
        <f t="shared" si="10"/>
        <v/>
      </c>
      <c r="K20" s="41" t="str">
        <f t="shared" si="25"/>
        <v/>
      </c>
      <c r="L20" s="202" t="str">
        <f>_xlfn.IFNA(VLOOKUP(K20,YearlyCashFlow!$B$7:$M$90,offset,FALSE),"")</f>
        <v/>
      </c>
      <c r="M20" s="46" t="str">
        <f t="shared" si="11"/>
        <v/>
      </c>
      <c r="N20" s="25"/>
      <c r="O20" s="41" t="str">
        <f t="shared" si="12"/>
        <v/>
      </c>
      <c r="P20" s="41" t="str">
        <f t="shared" si="26"/>
        <v/>
      </c>
      <c r="Q20" s="202" t="str">
        <f>_xlfn.IFNA(VLOOKUP(P20,YearlyCashFlow!$B$7:$M$90,offset,FALSE),"")</f>
        <v/>
      </c>
      <c r="R20" s="46" t="str">
        <f t="shared" si="0"/>
        <v/>
      </c>
      <c r="S20" s="25"/>
      <c r="T20" s="41" t="str">
        <f t="shared" si="13"/>
        <v/>
      </c>
      <c r="U20" s="41" t="str">
        <f t="shared" si="27"/>
        <v/>
      </c>
      <c r="V20" s="202" t="str">
        <f>_xlfn.IFNA(VLOOKUP(U20,YearlyCashFlow!$B$7:$M$90,offset,FALSE),"")</f>
        <v/>
      </c>
      <c r="W20" s="46" t="str">
        <f t="shared" si="1"/>
        <v/>
      </c>
      <c r="X20" s="25"/>
      <c r="Y20" s="41" t="str">
        <f t="shared" si="14"/>
        <v/>
      </c>
      <c r="Z20" s="41" t="str">
        <f t="shared" si="28"/>
        <v/>
      </c>
      <c r="AA20" s="202" t="str">
        <f>_xlfn.IFNA(VLOOKUP(Z20,YearlyCashFlow!$B$7:$M$90,offset,FALSE),"")</f>
        <v/>
      </c>
      <c r="AB20" s="46" t="str">
        <f t="shared" si="2"/>
        <v/>
      </c>
      <c r="AC20" s="25"/>
      <c r="AD20" s="41" t="str">
        <f t="shared" si="15"/>
        <v/>
      </c>
      <c r="AE20" s="41" t="str">
        <f t="shared" si="29"/>
        <v/>
      </c>
      <c r="AF20" s="202" t="str">
        <f>_xlfn.IFNA(VLOOKUP(AE20,YearlyCashFlow!$B$7:$M$90,offset,FALSE),"")</f>
        <v/>
      </c>
      <c r="AG20" s="46" t="str">
        <f t="shared" si="3"/>
        <v/>
      </c>
      <c r="AH20" s="25"/>
      <c r="AI20" s="41" t="str">
        <f t="shared" si="16"/>
        <v/>
      </c>
      <c r="AJ20" s="41" t="str">
        <f t="shared" si="30"/>
        <v/>
      </c>
      <c r="AK20" s="202" t="str">
        <f>_xlfn.IFNA(VLOOKUP(AJ20,YearlyCashFlow!$B$7:$M$90,offset,FALSE),"")</f>
        <v/>
      </c>
      <c r="AL20" s="46" t="str">
        <f t="shared" si="4"/>
        <v/>
      </c>
      <c r="AM20" s="25"/>
      <c r="AN20" s="41" t="str">
        <f t="shared" si="17"/>
        <v/>
      </c>
      <c r="AO20" s="41" t="str">
        <f t="shared" si="31"/>
        <v/>
      </c>
      <c r="AP20" s="202" t="str">
        <f>_xlfn.IFNA(VLOOKUP(AO20,YearlyCashFlow!$B$7:$M$90,offset,FALSE),"")</f>
        <v/>
      </c>
      <c r="AQ20" s="46" t="str">
        <f t="shared" si="5"/>
        <v/>
      </c>
      <c r="AR20" s="25"/>
      <c r="AS20" s="41" t="str">
        <f t="shared" si="18"/>
        <v/>
      </c>
      <c r="AT20" s="41" t="str">
        <f t="shared" si="32"/>
        <v/>
      </c>
      <c r="AU20" s="202" t="str">
        <f>_xlfn.IFNA(VLOOKUP(AT20,YearlyCashFlow!$B$7:$M$90,offset,FALSE),"")</f>
        <v/>
      </c>
      <c r="AV20" s="46" t="str">
        <f t="shared" si="6"/>
        <v/>
      </c>
      <c r="AW20" s="25"/>
      <c r="AX20" s="41" t="str">
        <f t="shared" si="19"/>
        <v/>
      </c>
      <c r="AY20" s="41" t="str">
        <f t="shared" si="20"/>
        <v/>
      </c>
      <c r="AZ20" s="202" t="str">
        <f>_xlfn.IFNA(VLOOKUP(AY20,YearlyCashFlow!$B$7:$M$90,offset,FALSE),"")</f>
        <v/>
      </c>
      <c r="BA20" s="46" t="str">
        <f t="shared" si="7"/>
        <v/>
      </c>
      <c r="BB20" s="25"/>
      <c r="BC20" s="41" t="str">
        <f t="shared" si="21"/>
        <v/>
      </c>
      <c r="BD20" s="41" t="str">
        <f t="shared" si="22"/>
        <v/>
      </c>
      <c r="BE20" s="202" t="str">
        <f>_xlfn.IFNA(VLOOKUP(BD20,YearlyCashFlow!$B$7:$M$90,offset,FALSE),"")</f>
        <v/>
      </c>
      <c r="BF20" s="46" t="str">
        <f t="shared" si="8"/>
        <v/>
      </c>
      <c r="BG20" s="25"/>
      <c r="BH20" s="41" t="str">
        <f t="shared" si="23"/>
        <v/>
      </c>
      <c r="BI20" s="41" t="str">
        <f t="shared" si="24"/>
        <v/>
      </c>
      <c r="BJ20" s="202" t="str">
        <f>_xlfn.IFNA(VLOOKUP(BI20,YearlyCashFlow!$B$7:$M$90,offset,FALSE),"")</f>
        <v/>
      </c>
      <c r="BK20" s="46" t="str">
        <f t="shared" si="9"/>
        <v/>
      </c>
    </row>
    <row r="21" spans="1:63" ht="15">
      <c r="A21" s="1"/>
      <c r="B21" s="17">
        <v>5</v>
      </c>
      <c r="C21" s="129">
        <v>5</v>
      </c>
      <c r="D21" s="119">
        <v>0.05</v>
      </c>
      <c r="E21" s="194">
        <f ca="1">AL5</f>
        <v>36197037.93186728</v>
      </c>
      <c r="F21" s="121">
        <v>0.1</v>
      </c>
      <c r="G21" s="196">
        <f ca="1">AL6</f>
        <v>3340841.7469747406</v>
      </c>
      <c r="H21" s="24"/>
      <c r="I21" s="25"/>
      <c r="J21" s="40" t="str">
        <f t="shared" si="10"/>
        <v/>
      </c>
      <c r="K21" s="41" t="str">
        <f t="shared" si="25"/>
        <v/>
      </c>
      <c r="L21" s="202" t="str">
        <f>_xlfn.IFNA(VLOOKUP(K21,YearlyCashFlow!$B$7:$M$90,offset,FALSE),"")</f>
        <v/>
      </c>
      <c r="M21" s="46" t="str">
        <f t="shared" si="11"/>
        <v/>
      </c>
      <c r="N21" s="25"/>
      <c r="O21" s="41" t="str">
        <f t="shared" si="12"/>
        <v/>
      </c>
      <c r="P21" s="41" t="str">
        <f t="shared" si="26"/>
        <v/>
      </c>
      <c r="Q21" s="202" t="str">
        <f>_xlfn.IFNA(VLOOKUP(P21,YearlyCashFlow!$B$7:$M$90,offset,FALSE),"")</f>
        <v/>
      </c>
      <c r="R21" s="46" t="str">
        <f t="shared" si="0"/>
        <v/>
      </c>
      <c r="S21" s="25"/>
      <c r="T21" s="41" t="str">
        <f t="shared" si="13"/>
        <v/>
      </c>
      <c r="U21" s="41" t="str">
        <f t="shared" si="27"/>
        <v/>
      </c>
      <c r="V21" s="202" t="str">
        <f>_xlfn.IFNA(VLOOKUP(U21,YearlyCashFlow!$B$7:$M$90,offset,FALSE),"")</f>
        <v/>
      </c>
      <c r="W21" s="46" t="str">
        <f t="shared" si="1"/>
        <v/>
      </c>
      <c r="X21" s="25"/>
      <c r="Y21" s="41" t="str">
        <f t="shared" si="14"/>
        <v/>
      </c>
      <c r="Z21" s="41" t="str">
        <f t="shared" si="28"/>
        <v/>
      </c>
      <c r="AA21" s="202" t="str">
        <f>_xlfn.IFNA(VLOOKUP(Z21,YearlyCashFlow!$B$7:$M$90,offset,FALSE),"")</f>
        <v/>
      </c>
      <c r="AB21" s="46" t="str">
        <f t="shared" si="2"/>
        <v/>
      </c>
      <c r="AC21" s="25"/>
      <c r="AD21" s="41" t="str">
        <f t="shared" si="15"/>
        <v/>
      </c>
      <c r="AE21" s="41" t="str">
        <f t="shared" si="29"/>
        <v/>
      </c>
      <c r="AF21" s="202" t="str">
        <f>_xlfn.IFNA(VLOOKUP(AE21,YearlyCashFlow!$B$7:$M$90,offset,FALSE),"")</f>
        <v/>
      </c>
      <c r="AG21" s="46" t="str">
        <f t="shared" si="3"/>
        <v/>
      </c>
      <c r="AH21" s="25"/>
      <c r="AI21" s="41" t="str">
        <f t="shared" si="16"/>
        <v/>
      </c>
      <c r="AJ21" s="41" t="str">
        <f t="shared" si="30"/>
        <v/>
      </c>
      <c r="AK21" s="202" t="str">
        <f>_xlfn.IFNA(VLOOKUP(AJ21,YearlyCashFlow!$B$7:$M$90,offset,FALSE),"")</f>
        <v/>
      </c>
      <c r="AL21" s="46" t="str">
        <f t="shared" si="4"/>
        <v/>
      </c>
      <c r="AM21" s="25"/>
      <c r="AN21" s="41" t="str">
        <f t="shared" si="17"/>
        <v/>
      </c>
      <c r="AO21" s="41" t="str">
        <f t="shared" si="31"/>
        <v/>
      </c>
      <c r="AP21" s="202" t="str">
        <f>_xlfn.IFNA(VLOOKUP(AO21,YearlyCashFlow!$B$7:$M$90,offset,FALSE),"")</f>
        <v/>
      </c>
      <c r="AQ21" s="46" t="str">
        <f t="shared" si="5"/>
        <v/>
      </c>
      <c r="AR21" s="25"/>
      <c r="AS21" s="41" t="str">
        <f t="shared" si="18"/>
        <v/>
      </c>
      <c r="AT21" s="41" t="str">
        <f t="shared" si="32"/>
        <v/>
      </c>
      <c r="AU21" s="202" t="str">
        <f>_xlfn.IFNA(VLOOKUP(AT21,YearlyCashFlow!$B$7:$M$90,offset,FALSE),"")</f>
        <v/>
      </c>
      <c r="AV21" s="46" t="str">
        <f t="shared" si="6"/>
        <v/>
      </c>
      <c r="AW21" s="25"/>
      <c r="AX21" s="41" t="str">
        <f t="shared" si="19"/>
        <v/>
      </c>
      <c r="AY21" s="41" t="str">
        <f t="shared" si="20"/>
        <v/>
      </c>
      <c r="AZ21" s="202" t="str">
        <f>_xlfn.IFNA(VLOOKUP(AY21,YearlyCashFlow!$B$7:$M$90,offset,FALSE),"")</f>
        <v/>
      </c>
      <c r="BA21" s="46" t="str">
        <f t="shared" si="7"/>
        <v/>
      </c>
      <c r="BB21" s="25"/>
      <c r="BC21" s="41" t="str">
        <f t="shared" si="21"/>
        <v/>
      </c>
      <c r="BD21" s="41" t="str">
        <f t="shared" si="22"/>
        <v/>
      </c>
      <c r="BE21" s="202" t="str">
        <f>_xlfn.IFNA(VLOOKUP(BD21,YearlyCashFlow!$B$7:$M$90,offset,FALSE),"")</f>
        <v/>
      </c>
      <c r="BF21" s="46" t="str">
        <f t="shared" si="8"/>
        <v/>
      </c>
      <c r="BG21" s="25"/>
      <c r="BH21" s="41" t="str">
        <f t="shared" si="23"/>
        <v/>
      </c>
      <c r="BI21" s="41" t="str">
        <f t="shared" si="24"/>
        <v/>
      </c>
      <c r="BJ21" s="202" t="str">
        <f>_xlfn.IFNA(VLOOKUP(BI21,YearlyCashFlow!$B$7:$M$90,offset,FALSE),"")</f>
        <v/>
      </c>
      <c r="BK21" s="46" t="str">
        <f t="shared" si="9"/>
        <v/>
      </c>
    </row>
    <row r="22" spans="1:63" ht="15">
      <c r="A22" s="1"/>
      <c r="B22" s="17">
        <v>6</v>
      </c>
      <c r="C22" s="129">
        <v>5</v>
      </c>
      <c r="D22" s="119">
        <v>0.05</v>
      </c>
      <c r="E22" s="194">
        <f ca="1">AQ5</f>
        <v>50768218.19755401</v>
      </c>
      <c r="F22" s="121">
        <v>0.1</v>
      </c>
      <c r="G22" s="196">
        <f ca="1">AQ6</f>
        <v>2909453.138579849</v>
      </c>
      <c r="H22" s="24"/>
      <c r="I22" s="25"/>
      <c r="J22" s="40" t="str">
        <f t="shared" si="10"/>
        <v/>
      </c>
      <c r="K22" s="41" t="str">
        <f t="shared" si="25"/>
        <v/>
      </c>
      <c r="L22" s="202" t="str">
        <f>_xlfn.IFNA(VLOOKUP(K22,YearlyCashFlow!$B$7:$M$90,offset,FALSE),"")</f>
        <v/>
      </c>
      <c r="M22" s="46" t="str">
        <f t="shared" si="11"/>
        <v/>
      </c>
      <c r="N22" s="25"/>
      <c r="O22" s="41" t="str">
        <f t="shared" si="12"/>
        <v/>
      </c>
      <c r="P22" s="41" t="str">
        <f t="shared" si="26"/>
        <v/>
      </c>
      <c r="Q22" s="202" t="str">
        <f>_xlfn.IFNA(VLOOKUP(P22,YearlyCashFlow!$B$7:$M$90,offset,FALSE),"")</f>
        <v/>
      </c>
      <c r="R22" s="46" t="str">
        <f t="shared" si="0"/>
        <v/>
      </c>
      <c r="S22" s="25"/>
      <c r="T22" s="41" t="str">
        <f t="shared" si="13"/>
        <v/>
      </c>
      <c r="U22" s="41" t="str">
        <f t="shared" si="27"/>
        <v/>
      </c>
      <c r="V22" s="202" t="str">
        <f>_xlfn.IFNA(VLOOKUP(U22,YearlyCashFlow!$B$7:$M$90,offset,FALSE),"")</f>
        <v/>
      </c>
      <c r="W22" s="46" t="str">
        <f t="shared" si="1"/>
        <v/>
      </c>
      <c r="X22" s="25"/>
      <c r="Y22" s="41" t="str">
        <f t="shared" si="14"/>
        <v/>
      </c>
      <c r="Z22" s="41" t="str">
        <f t="shared" si="28"/>
        <v/>
      </c>
      <c r="AA22" s="202" t="str">
        <f>_xlfn.IFNA(VLOOKUP(Z22,YearlyCashFlow!$B$7:$M$90,offset,FALSE),"")</f>
        <v/>
      </c>
      <c r="AB22" s="46" t="str">
        <f t="shared" si="2"/>
        <v/>
      </c>
      <c r="AC22" s="25"/>
      <c r="AD22" s="41" t="str">
        <f t="shared" si="15"/>
        <v/>
      </c>
      <c r="AE22" s="41" t="str">
        <f t="shared" si="29"/>
        <v/>
      </c>
      <c r="AF22" s="202" t="str">
        <f>_xlfn.IFNA(VLOOKUP(AE22,YearlyCashFlow!$B$7:$M$90,offset,FALSE),"")</f>
        <v/>
      </c>
      <c r="AG22" s="46" t="str">
        <f t="shared" si="3"/>
        <v/>
      </c>
      <c r="AH22" s="25"/>
      <c r="AI22" s="41" t="str">
        <f t="shared" si="16"/>
        <v/>
      </c>
      <c r="AJ22" s="41" t="str">
        <f t="shared" si="30"/>
        <v/>
      </c>
      <c r="AK22" s="202" t="str">
        <f>_xlfn.IFNA(VLOOKUP(AJ22,YearlyCashFlow!$B$7:$M$90,offset,FALSE),"")</f>
        <v/>
      </c>
      <c r="AL22" s="46" t="str">
        <f t="shared" si="4"/>
        <v/>
      </c>
      <c r="AM22" s="25"/>
      <c r="AN22" s="41" t="str">
        <f t="shared" si="17"/>
        <v/>
      </c>
      <c r="AO22" s="41" t="str">
        <f t="shared" si="31"/>
        <v/>
      </c>
      <c r="AP22" s="202" t="str">
        <f>_xlfn.IFNA(VLOOKUP(AO22,YearlyCashFlow!$B$7:$M$90,offset,FALSE),"")</f>
        <v/>
      </c>
      <c r="AQ22" s="46" t="str">
        <f t="shared" si="5"/>
        <v/>
      </c>
      <c r="AR22" s="25"/>
      <c r="AS22" s="41" t="str">
        <f t="shared" si="18"/>
        <v/>
      </c>
      <c r="AT22" s="41" t="str">
        <f t="shared" si="32"/>
        <v/>
      </c>
      <c r="AU22" s="202" t="str">
        <f>_xlfn.IFNA(VLOOKUP(AT22,YearlyCashFlow!$B$7:$M$90,offset,FALSE),"")</f>
        <v/>
      </c>
      <c r="AV22" s="46" t="str">
        <f t="shared" si="6"/>
        <v/>
      </c>
      <c r="AW22" s="25"/>
      <c r="AX22" s="41" t="str">
        <f t="shared" si="19"/>
        <v/>
      </c>
      <c r="AY22" s="41" t="str">
        <f t="shared" si="20"/>
        <v/>
      </c>
      <c r="AZ22" s="202" t="str">
        <f>_xlfn.IFNA(VLOOKUP(AY22,YearlyCashFlow!$B$7:$M$90,offset,FALSE),"")</f>
        <v/>
      </c>
      <c r="BA22" s="46" t="str">
        <f t="shared" si="7"/>
        <v/>
      </c>
      <c r="BB22" s="25"/>
      <c r="BC22" s="41" t="str">
        <f t="shared" si="21"/>
        <v/>
      </c>
      <c r="BD22" s="41" t="str">
        <f t="shared" si="22"/>
        <v/>
      </c>
      <c r="BE22" s="202" t="str">
        <f>_xlfn.IFNA(VLOOKUP(BD22,YearlyCashFlow!$B$7:$M$90,offset,FALSE),"")</f>
        <v/>
      </c>
      <c r="BF22" s="46" t="str">
        <f t="shared" si="8"/>
        <v/>
      </c>
      <c r="BG22" s="25"/>
      <c r="BH22" s="41" t="str">
        <f t="shared" si="23"/>
        <v/>
      </c>
      <c r="BI22" s="41" t="str">
        <f t="shared" si="24"/>
        <v/>
      </c>
      <c r="BJ22" s="202" t="str">
        <f>_xlfn.IFNA(VLOOKUP(BI22,YearlyCashFlow!$B$7:$M$90,offset,FALSE),"")</f>
        <v/>
      </c>
      <c r="BK22" s="46" t="str">
        <f t="shared" si="9"/>
        <v/>
      </c>
    </row>
    <row r="23" spans="2:63" ht="15.75" thickBot="1">
      <c r="B23" s="118">
        <v>7</v>
      </c>
      <c r="C23" s="130">
        <v>5</v>
      </c>
      <c r="D23" s="120">
        <v>0.05</v>
      </c>
      <c r="E23" s="195">
        <f ca="1">AV5</f>
        <v>71205052.29753463</v>
      </c>
      <c r="F23" s="121">
        <v>0.1</v>
      </c>
      <c r="G23" s="197">
        <f ca="1">AV6</f>
        <v>2533767.89644629</v>
      </c>
      <c r="H23" s="24"/>
      <c r="I23" s="25"/>
      <c r="J23" s="40" t="str">
        <f t="shared" si="10"/>
        <v/>
      </c>
      <c r="K23" s="41" t="str">
        <f t="shared" si="25"/>
        <v/>
      </c>
      <c r="L23" s="202" t="str">
        <f>_xlfn.IFNA(VLOOKUP(K23,YearlyCashFlow!$B$7:$M$90,offset,FALSE),"")</f>
        <v/>
      </c>
      <c r="M23" s="46" t="str">
        <f t="shared" si="11"/>
        <v/>
      </c>
      <c r="N23" s="25"/>
      <c r="O23" s="41" t="str">
        <f t="shared" si="12"/>
        <v/>
      </c>
      <c r="P23" s="41" t="str">
        <f t="shared" si="26"/>
        <v/>
      </c>
      <c r="Q23" s="202" t="str">
        <f>_xlfn.IFNA(VLOOKUP(P23,YearlyCashFlow!$B$7:$M$90,offset,FALSE),"")</f>
        <v/>
      </c>
      <c r="R23" s="46" t="str">
        <f t="shared" si="0"/>
        <v/>
      </c>
      <c r="S23" s="25"/>
      <c r="T23" s="41" t="str">
        <f t="shared" si="13"/>
        <v/>
      </c>
      <c r="U23" s="41" t="str">
        <f t="shared" si="27"/>
        <v/>
      </c>
      <c r="V23" s="202" t="str">
        <f>_xlfn.IFNA(VLOOKUP(U23,YearlyCashFlow!$B$7:$M$90,offset,FALSE),"")</f>
        <v/>
      </c>
      <c r="W23" s="46" t="str">
        <f t="shared" si="1"/>
        <v/>
      </c>
      <c r="X23" s="25"/>
      <c r="Y23" s="41" t="str">
        <f t="shared" si="14"/>
        <v/>
      </c>
      <c r="Z23" s="41" t="str">
        <f t="shared" si="28"/>
        <v/>
      </c>
      <c r="AA23" s="202" t="str">
        <f>_xlfn.IFNA(VLOOKUP(Z23,YearlyCashFlow!$B$7:$M$90,offset,FALSE),"")</f>
        <v/>
      </c>
      <c r="AB23" s="46" t="str">
        <f t="shared" si="2"/>
        <v/>
      </c>
      <c r="AC23" s="25"/>
      <c r="AD23" s="41" t="str">
        <f t="shared" si="15"/>
        <v/>
      </c>
      <c r="AE23" s="41" t="str">
        <f t="shared" si="29"/>
        <v/>
      </c>
      <c r="AF23" s="202" t="str">
        <f>_xlfn.IFNA(VLOOKUP(AE23,YearlyCashFlow!$B$7:$M$90,offset,FALSE),"")</f>
        <v/>
      </c>
      <c r="AG23" s="46" t="str">
        <f t="shared" si="3"/>
        <v/>
      </c>
      <c r="AH23" s="25"/>
      <c r="AI23" s="41" t="str">
        <f t="shared" si="16"/>
        <v/>
      </c>
      <c r="AJ23" s="41" t="str">
        <f t="shared" si="30"/>
        <v/>
      </c>
      <c r="AK23" s="202" t="str">
        <f>_xlfn.IFNA(VLOOKUP(AJ23,YearlyCashFlow!$B$7:$M$90,offset,FALSE),"")</f>
        <v/>
      </c>
      <c r="AL23" s="46" t="str">
        <f t="shared" si="4"/>
        <v/>
      </c>
      <c r="AM23" s="25"/>
      <c r="AN23" s="41" t="str">
        <f t="shared" si="17"/>
        <v/>
      </c>
      <c r="AO23" s="41" t="str">
        <f t="shared" si="31"/>
        <v/>
      </c>
      <c r="AP23" s="202" t="str">
        <f>_xlfn.IFNA(VLOOKUP(AO23,YearlyCashFlow!$B$7:$M$90,offset,FALSE),"")</f>
        <v/>
      </c>
      <c r="AQ23" s="46" t="str">
        <f t="shared" si="5"/>
        <v/>
      </c>
      <c r="AR23" s="25"/>
      <c r="AS23" s="41" t="str">
        <f t="shared" si="18"/>
        <v/>
      </c>
      <c r="AT23" s="41" t="str">
        <f t="shared" si="32"/>
        <v/>
      </c>
      <c r="AU23" s="202" t="str">
        <f>_xlfn.IFNA(VLOOKUP(AT23,YearlyCashFlow!$B$7:$M$90,offset,FALSE),"")</f>
        <v/>
      </c>
      <c r="AV23" s="46" t="str">
        <f t="shared" si="6"/>
        <v/>
      </c>
      <c r="AW23" s="25"/>
      <c r="AX23" s="41" t="str">
        <f t="shared" si="19"/>
        <v/>
      </c>
      <c r="AY23" s="41" t="str">
        <f t="shared" si="20"/>
        <v/>
      </c>
      <c r="AZ23" s="202" t="str">
        <f>_xlfn.IFNA(VLOOKUP(AY23,YearlyCashFlow!$B$7:$M$90,offset,FALSE),"")</f>
        <v/>
      </c>
      <c r="BA23" s="46" t="str">
        <f t="shared" si="7"/>
        <v/>
      </c>
      <c r="BB23" s="25"/>
      <c r="BC23" s="41" t="str">
        <f t="shared" si="21"/>
        <v/>
      </c>
      <c r="BD23" s="41" t="str">
        <f t="shared" si="22"/>
        <v/>
      </c>
      <c r="BE23" s="202" t="str">
        <f>_xlfn.IFNA(VLOOKUP(BD23,YearlyCashFlow!$B$7:$M$90,offset,FALSE),"")</f>
        <v/>
      </c>
      <c r="BF23" s="46" t="str">
        <f t="shared" si="8"/>
        <v/>
      </c>
      <c r="BG23" s="25"/>
      <c r="BH23" s="41" t="str">
        <f t="shared" si="23"/>
        <v/>
      </c>
      <c r="BI23" s="41" t="str">
        <f t="shared" si="24"/>
        <v/>
      </c>
      <c r="BJ23" s="202" t="str">
        <f>_xlfn.IFNA(VLOOKUP(BI23,YearlyCashFlow!$B$7:$M$90,offset,FALSE),"")</f>
        <v/>
      </c>
      <c r="BK23" s="46" t="str">
        <f t="shared" si="9"/>
        <v/>
      </c>
    </row>
    <row r="24" spans="2:63" ht="15.75" thickBot="1">
      <c r="B24" s="206">
        <v>8</v>
      </c>
      <c r="C24" s="130">
        <v>5</v>
      </c>
      <c r="D24" s="120">
        <v>0.05</v>
      </c>
      <c r="E24" s="195">
        <f ca="1">BA5</f>
        <v>99868769.33449125</v>
      </c>
      <c r="F24" s="121">
        <v>0.1</v>
      </c>
      <c r="G24" s="197">
        <f ca="1">BA6</f>
        <v>2206593.283092215</v>
      </c>
      <c r="H24" s="24"/>
      <c r="I24" s="25"/>
      <c r="J24" s="40" t="str">
        <f t="shared" si="10"/>
        <v/>
      </c>
      <c r="K24" s="41" t="str">
        <f t="shared" si="25"/>
        <v/>
      </c>
      <c r="L24" s="202" t="str">
        <f>_xlfn.IFNA(VLOOKUP(K24,YearlyCashFlow!$B$7:$M$90,offset,FALSE),"")</f>
        <v/>
      </c>
      <c r="M24" s="46" t="str">
        <f t="shared" si="11"/>
        <v/>
      </c>
      <c r="N24" s="25"/>
      <c r="O24" s="41" t="str">
        <f t="shared" si="12"/>
        <v/>
      </c>
      <c r="P24" s="41" t="str">
        <f t="shared" si="26"/>
        <v/>
      </c>
      <c r="Q24" s="202" t="str">
        <f>_xlfn.IFNA(VLOOKUP(P24,YearlyCashFlow!$B$7:$M$90,offset,FALSE),"")</f>
        <v/>
      </c>
      <c r="R24" s="46" t="str">
        <f t="shared" si="0"/>
        <v/>
      </c>
      <c r="S24" s="25"/>
      <c r="T24" s="41" t="str">
        <f t="shared" si="13"/>
        <v/>
      </c>
      <c r="U24" s="41" t="str">
        <f t="shared" si="27"/>
        <v/>
      </c>
      <c r="V24" s="202" t="str">
        <f>_xlfn.IFNA(VLOOKUP(U24,YearlyCashFlow!$B$7:$M$90,offset,FALSE),"")</f>
        <v/>
      </c>
      <c r="W24" s="46" t="str">
        <f t="shared" si="1"/>
        <v/>
      </c>
      <c r="X24" s="25"/>
      <c r="Y24" s="41" t="str">
        <f t="shared" si="14"/>
        <v/>
      </c>
      <c r="Z24" s="41" t="str">
        <f t="shared" si="28"/>
        <v/>
      </c>
      <c r="AA24" s="202" t="str">
        <f>_xlfn.IFNA(VLOOKUP(Z24,YearlyCashFlow!$B$7:$M$90,offset,FALSE),"")</f>
        <v/>
      </c>
      <c r="AB24" s="46" t="str">
        <f t="shared" si="2"/>
        <v/>
      </c>
      <c r="AC24" s="25"/>
      <c r="AD24" s="41" t="str">
        <f t="shared" si="15"/>
        <v/>
      </c>
      <c r="AE24" s="41" t="str">
        <f t="shared" si="29"/>
        <v/>
      </c>
      <c r="AF24" s="202" t="str">
        <f>_xlfn.IFNA(VLOOKUP(AE24,YearlyCashFlow!$B$7:$M$90,offset,FALSE),"")</f>
        <v/>
      </c>
      <c r="AG24" s="46" t="str">
        <f t="shared" si="3"/>
        <v/>
      </c>
      <c r="AH24" s="25"/>
      <c r="AI24" s="41" t="str">
        <f t="shared" si="16"/>
        <v/>
      </c>
      <c r="AJ24" s="41" t="str">
        <f t="shared" si="30"/>
        <v/>
      </c>
      <c r="AK24" s="202" t="str">
        <f>_xlfn.IFNA(VLOOKUP(AJ24,YearlyCashFlow!$B$7:$M$90,offset,FALSE),"")</f>
        <v/>
      </c>
      <c r="AL24" s="46" t="str">
        <f t="shared" si="4"/>
        <v/>
      </c>
      <c r="AM24" s="25"/>
      <c r="AN24" s="41" t="str">
        <f t="shared" si="17"/>
        <v/>
      </c>
      <c r="AO24" s="41" t="str">
        <f t="shared" si="31"/>
        <v/>
      </c>
      <c r="AP24" s="202" t="str">
        <f>_xlfn.IFNA(VLOOKUP(AO24,YearlyCashFlow!$B$7:$M$90,offset,FALSE),"")</f>
        <v/>
      </c>
      <c r="AQ24" s="46" t="str">
        <f t="shared" si="5"/>
        <v/>
      </c>
      <c r="AR24" s="25"/>
      <c r="AS24" s="41" t="str">
        <f t="shared" si="18"/>
        <v/>
      </c>
      <c r="AT24" s="41" t="str">
        <f t="shared" si="32"/>
        <v/>
      </c>
      <c r="AU24" s="202" t="str">
        <f>_xlfn.IFNA(VLOOKUP(AT24,YearlyCashFlow!$B$7:$M$90,offset,FALSE),"")</f>
        <v/>
      </c>
      <c r="AV24" s="46" t="str">
        <f t="shared" si="6"/>
        <v/>
      </c>
      <c r="AW24" s="25"/>
      <c r="AX24" s="41" t="str">
        <f t="shared" si="19"/>
        <v/>
      </c>
      <c r="AY24" s="41" t="str">
        <f t="shared" si="20"/>
        <v/>
      </c>
      <c r="AZ24" s="202" t="str">
        <f>_xlfn.IFNA(VLOOKUP(AY24,YearlyCashFlow!$B$7:$M$90,offset,FALSE),"")</f>
        <v/>
      </c>
      <c r="BA24" s="46" t="str">
        <f t="shared" si="7"/>
        <v/>
      </c>
      <c r="BB24" s="25"/>
      <c r="BC24" s="41" t="str">
        <f t="shared" si="21"/>
        <v/>
      </c>
      <c r="BD24" s="41" t="str">
        <f t="shared" si="22"/>
        <v/>
      </c>
      <c r="BE24" s="202" t="str">
        <f>_xlfn.IFNA(VLOOKUP(BD24,YearlyCashFlow!$B$7:$M$90,offset,FALSE),"")</f>
        <v/>
      </c>
      <c r="BF24" s="46" t="str">
        <f t="shared" si="8"/>
        <v/>
      </c>
      <c r="BG24" s="25"/>
      <c r="BH24" s="41" t="str">
        <f t="shared" si="23"/>
        <v/>
      </c>
      <c r="BI24" s="41" t="str">
        <f t="shared" si="24"/>
        <v/>
      </c>
      <c r="BJ24" s="202" t="str">
        <f>_xlfn.IFNA(VLOOKUP(BI24,YearlyCashFlow!$B$7:$M$90,offset,FALSE),"")</f>
        <v/>
      </c>
      <c r="BK24" s="46" t="str">
        <f t="shared" si="9"/>
        <v/>
      </c>
    </row>
    <row r="25" spans="2:63" ht="15.75" thickBot="1">
      <c r="B25" s="118">
        <v>9</v>
      </c>
      <c r="C25" s="130">
        <v>5</v>
      </c>
      <c r="D25" s="120">
        <v>0.05</v>
      </c>
      <c r="E25" s="195">
        <f ca="1">BF5</f>
        <v>140071115.2729698</v>
      </c>
      <c r="F25" s="121">
        <v>0.1</v>
      </c>
      <c r="G25" s="197">
        <f ca="1">BF6</f>
        <v>1921665.3284686096</v>
      </c>
      <c r="H25" s="24"/>
      <c r="I25" s="25"/>
      <c r="J25" s="40" t="str">
        <f t="shared" si="10"/>
        <v/>
      </c>
      <c r="K25" s="41" t="str">
        <f t="shared" si="25"/>
        <v/>
      </c>
      <c r="L25" s="202" t="str">
        <f>_xlfn.IFNA(VLOOKUP(K25,YearlyCashFlow!$B$7:$M$90,offset,FALSE),"")</f>
        <v/>
      </c>
      <c r="M25" s="46" t="str">
        <f t="shared" si="11"/>
        <v/>
      </c>
      <c r="N25" s="25"/>
      <c r="O25" s="41" t="str">
        <f t="shared" si="12"/>
        <v/>
      </c>
      <c r="P25" s="41" t="str">
        <f t="shared" si="26"/>
        <v/>
      </c>
      <c r="Q25" s="202" t="str">
        <f>_xlfn.IFNA(VLOOKUP(P25,YearlyCashFlow!$B$7:$M$90,offset,FALSE),"")</f>
        <v/>
      </c>
      <c r="R25" s="46" t="str">
        <f t="shared" si="0"/>
        <v/>
      </c>
      <c r="S25" s="25"/>
      <c r="T25" s="41" t="str">
        <f t="shared" si="13"/>
        <v/>
      </c>
      <c r="U25" s="41" t="str">
        <f t="shared" si="27"/>
        <v/>
      </c>
      <c r="V25" s="202" t="str">
        <f>_xlfn.IFNA(VLOOKUP(U25,YearlyCashFlow!$B$7:$M$90,offset,FALSE),"")</f>
        <v/>
      </c>
      <c r="W25" s="46" t="str">
        <f t="shared" si="1"/>
        <v/>
      </c>
      <c r="X25" s="25"/>
      <c r="Y25" s="41" t="str">
        <f t="shared" si="14"/>
        <v/>
      </c>
      <c r="Z25" s="41" t="str">
        <f t="shared" si="28"/>
        <v/>
      </c>
      <c r="AA25" s="202" t="str">
        <f>_xlfn.IFNA(VLOOKUP(Z25,YearlyCashFlow!$B$7:$M$90,offset,FALSE),"")</f>
        <v/>
      </c>
      <c r="AB25" s="46" t="str">
        <f t="shared" si="2"/>
        <v/>
      </c>
      <c r="AC25" s="25"/>
      <c r="AD25" s="41" t="str">
        <f t="shared" si="15"/>
        <v/>
      </c>
      <c r="AE25" s="41" t="str">
        <f t="shared" si="29"/>
        <v/>
      </c>
      <c r="AF25" s="202" t="str">
        <f>_xlfn.IFNA(VLOOKUP(AE25,YearlyCashFlow!$B$7:$M$90,offset,FALSE),"")</f>
        <v/>
      </c>
      <c r="AG25" s="46" t="str">
        <f t="shared" si="3"/>
        <v/>
      </c>
      <c r="AH25" s="25"/>
      <c r="AI25" s="41" t="str">
        <f t="shared" si="16"/>
        <v/>
      </c>
      <c r="AJ25" s="41" t="str">
        <f t="shared" si="30"/>
        <v/>
      </c>
      <c r="AK25" s="202" t="str">
        <f>_xlfn.IFNA(VLOOKUP(AJ25,YearlyCashFlow!$B$7:$M$90,offset,FALSE),"")</f>
        <v/>
      </c>
      <c r="AL25" s="46" t="str">
        <f t="shared" si="4"/>
        <v/>
      </c>
      <c r="AM25" s="25"/>
      <c r="AN25" s="41" t="str">
        <f t="shared" si="17"/>
        <v/>
      </c>
      <c r="AO25" s="41" t="str">
        <f t="shared" si="31"/>
        <v/>
      </c>
      <c r="AP25" s="202" t="str">
        <f>_xlfn.IFNA(VLOOKUP(AO25,YearlyCashFlow!$B$7:$M$90,offset,FALSE),"")</f>
        <v/>
      </c>
      <c r="AQ25" s="46" t="str">
        <f t="shared" si="5"/>
        <v/>
      </c>
      <c r="AR25" s="25"/>
      <c r="AS25" s="41" t="str">
        <f t="shared" si="18"/>
        <v/>
      </c>
      <c r="AT25" s="41" t="str">
        <f t="shared" si="32"/>
        <v/>
      </c>
      <c r="AU25" s="202" t="str">
        <f>_xlfn.IFNA(VLOOKUP(AT25,YearlyCashFlow!$B$7:$M$90,offset,FALSE),"")</f>
        <v/>
      </c>
      <c r="AV25" s="46" t="str">
        <f t="shared" si="6"/>
        <v/>
      </c>
      <c r="AW25" s="25"/>
      <c r="AX25" s="41" t="str">
        <f t="shared" si="19"/>
        <v/>
      </c>
      <c r="AY25" s="41" t="str">
        <f t="shared" si="20"/>
        <v/>
      </c>
      <c r="AZ25" s="202" t="str">
        <f>_xlfn.IFNA(VLOOKUP(AY25,YearlyCashFlow!$B$7:$M$90,offset,FALSE),"")</f>
        <v/>
      </c>
      <c r="BA25" s="46" t="str">
        <f t="shared" si="7"/>
        <v/>
      </c>
      <c r="BB25" s="25"/>
      <c r="BC25" s="41" t="str">
        <f t="shared" si="21"/>
        <v/>
      </c>
      <c r="BD25" s="41" t="str">
        <f t="shared" si="22"/>
        <v/>
      </c>
      <c r="BE25" s="202" t="str">
        <f>_xlfn.IFNA(VLOOKUP(BD25,YearlyCashFlow!$B$7:$M$90,offset,FALSE),"")</f>
        <v/>
      </c>
      <c r="BF25" s="46" t="str">
        <f t="shared" si="8"/>
        <v/>
      </c>
      <c r="BG25" s="25"/>
      <c r="BH25" s="41" t="str">
        <f t="shared" si="23"/>
        <v/>
      </c>
      <c r="BI25" s="41" t="str">
        <f t="shared" si="24"/>
        <v/>
      </c>
      <c r="BJ25" s="202" t="str">
        <f>_xlfn.IFNA(VLOOKUP(BI25,YearlyCashFlow!$B$7:$M$90,offset,FALSE),"")</f>
        <v/>
      </c>
      <c r="BK25" s="46" t="str">
        <f t="shared" si="9"/>
        <v/>
      </c>
    </row>
    <row r="26" spans="2:63" ht="15.75" thickBot="1">
      <c r="B26" s="118">
        <v>10</v>
      </c>
      <c r="C26" s="130">
        <v>3</v>
      </c>
      <c r="D26" s="120">
        <v>0.05</v>
      </c>
      <c r="E26" s="195">
        <f>BK5</f>
        <v>0</v>
      </c>
      <c r="F26" s="121">
        <v>0.1</v>
      </c>
      <c r="G26" s="197">
        <f>BK6</f>
        <v>0</v>
      </c>
      <c r="H26" s="24"/>
      <c r="I26" s="25"/>
      <c r="J26" s="40" t="str">
        <f t="shared" si="10"/>
        <v/>
      </c>
      <c r="K26" s="41" t="str">
        <f t="shared" si="25"/>
        <v/>
      </c>
      <c r="L26" s="202" t="str">
        <f>_xlfn.IFNA(VLOOKUP(K26,YearlyCashFlow!$B$7:$M$90,offset,FALSE),"")</f>
        <v/>
      </c>
      <c r="M26" s="46" t="str">
        <f t="shared" si="11"/>
        <v/>
      </c>
      <c r="N26" s="25"/>
      <c r="O26" s="41" t="str">
        <f t="shared" si="12"/>
        <v/>
      </c>
      <c r="P26" s="41" t="str">
        <f t="shared" si="26"/>
        <v/>
      </c>
      <c r="Q26" s="202" t="str">
        <f>_xlfn.IFNA(VLOOKUP(P26,YearlyCashFlow!$B$7:$M$90,offset,FALSE),"")</f>
        <v/>
      </c>
      <c r="R26" s="46" t="str">
        <f t="shared" si="0"/>
        <v/>
      </c>
      <c r="S26" s="25"/>
      <c r="T26" s="41" t="str">
        <f t="shared" si="13"/>
        <v/>
      </c>
      <c r="U26" s="41" t="str">
        <f t="shared" si="27"/>
        <v/>
      </c>
      <c r="V26" s="202" t="str">
        <f>_xlfn.IFNA(VLOOKUP(U26,YearlyCashFlow!$B$7:$M$90,offset,FALSE),"")</f>
        <v/>
      </c>
      <c r="W26" s="46" t="str">
        <f t="shared" si="1"/>
        <v/>
      </c>
      <c r="X26" s="25"/>
      <c r="Y26" s="41" t="str">
        <f t="shared" si="14"/>
        <v/>
      </c>
      <c r="Z26" s="41" t="str">
        <f t="shared" si="28"/>
        <v/>
      </c>
      <c r="AA26" s="202" t="str">
        <f>_xlfn.IFNA(VLOOKUP(Z26,YearlyCashFlow!$B$7:$M$90,offset,FALSE),"")</f>
        <v/>
      </c>
      <c r="AB26" s="46" t="str">
        <f t="shared" si="2"/>
        <v/>
      </c>
      <c r="AC26" s="25"/>
      <c r="AD26" s="41" t="str">
        <f t="shared" si="15"/>
        <v/>
      </c>
      <c r="AE26" s="41" t="str">
        <f t="shared" si="29"/>
        <v/>
      </c>
      <c r="AF26" s="202" t="str">
        <f>_xlfn.IFNA(VLOOKUP(AE26,YearlyCashFlow!$B$7:$M$90,offset,FALSE),"")</f>
        <v/>
      </c>
      <c r="AG26" s="46" t="str">
        <f t="shared" si="3"/>
        <v/>
      </c>
      <c r="AH26" s="25"/>
      <c r="AI26" s="41" t="str">
        <f t="shared" si="16"/>
        <v/>
      </c>
      <c r="AJ26" s="41" t="str">
        <f t="shared" si="30"/>
        <v/>
      </c>
      <c r="AK26" s="202" t="str">
        <f>_xlfn.IFNA(VLOOKUP(AJ26,YearlyCashFlow!$B$7:$M$90,offset,FALSE),"")</f>
        <v/>
      </c>
      <c r="AL26" s="46" t="str">
        <f t="shared" si="4"/>
        <v/>
      </c>
      <c r="AM26" s="25"/>
      <c r="AN26" s="41" t="str">
        <f t="shared" si="17"/>
        <v/>
      </c>
      <c r="AO26" s="41" t="str">
        <f t="shared" si="31"/>
        <v/>
      </c>
      <c r="AP26" s="202" t="str">
        <f>_xlfn.IFNA(VLOOKUP(AO26,YearlyCashFlow!$B$7:$M$90,offset,FALSE),"")</f>
        <v/>
      </c>
      <c r="AQ26" s="46" t="str">
        <f t="shared" si="5"/>
        <v/>
      </c>
      <c r="AR26" s="25"/>
      <c r="AS26" s="41" t="str">
        <f t="shared" si="18"/>
        <v/>
      </c>
      <c r="AT26" s="41" t="str">
        <f t="shared" si="32"/>
        <v/>
      </c>
      <c r="AU26" s="202" t="str">
        <f>_xlfn.IFNA(VLOOKUP(AT26,YearlyCashFlow!$B$7:$M$90,offset,FALSE),"")</f>
        <v/>
      </c>
      <c r="AV26" s="46" t="str">
        <f t="shared" si="6"/>
        <v/>
      </c>
      <c r="AW26" s="25"/>
      <c r="AX26" s="41" t="str">
        <f t="shared" si="19"/>
        <v/>
      </c>
      <c r="AY26" s="41" t="str">
        <f t="shared" si="20"/>
        <v/>
      </c>
      <c r="AZ26" s="202" t="str">
        <f>_xlfn.IFNA(VLOOKUP(AY26,YearlyCashFlow!$B$7:$M$90,offset,FALSE),"")</f>
        <v/>
      </c>
      <c r="BA26" s="46" t="str">
        <f t="shared" si="7"/>
        <v/>
      </c>
      <c r="BB26" s="25"/>
      <c r="BC26" s="41" t="str">
        <f t="shared" si="21"/>
        <v/>
      </c>
      <c r="BD26" s="41" t="str">
        <f t="shared" si="22"/>
        <v/>
      </c>
      <c r="BE26" s="202" t="str">
        <f>_xlfn.IFNA(VLOOKUP(BD26,YearlyCashFlow!$B$7:$M$90,offset,FALSE),"")</f>
        <v/>
      </c>
      <c r="BF26" s="46" t="str">
        <f t="shared" si="8"/>
        <v/>
      </c>
      <c r="BG26" s="25"/>
      <c r="BH26" s="41" t="str">
        <f t="shared" si="23"/>
        <v/>
      </c>
      <c r="BI26" s="41" t="str">
        <f t="shared" si="24"/>
        <v/>
      </c>
      <c r="BJ26" s="202" t="str">
        <f>_xlfn.IFNA(VLOOKUP(BI26,YearlyCashFlow!$B$7:$M$90,offset,FALSE),"")</f>
        <v/>
      </c>
      <c r="BK26" s="46" t="str">
        <f t="shared" si="9"/>
        <v/>
      </c>
    </row>
    <row r="27" spans="1:63" ht="15.75" thickBot="1">
      <c r="A27" s="122" t="str">
        <f>IF(SUM(C16:C26)&lt;&gt;time,CONCATENATE("Please ensure total bucket tenure is &gt;= ",time," years"),"")</f>
        <v>Please ensure total bucket tenure is &gt;= 50 years</v>
      </c>
      <c r="B27" s="115" t="s">
        <v>49</v>
      </c>
      <c r="C27" s="116">
        <f>SUM(C16:C26)</f>
        <v>53</v>
      </c>
      <c r="D27" s="62" t="s">
        <v>30</v>
      </c>
      <c r="E27" s="20"/>
      <c r="F27" s="21" t="s">
        <v>30</v>
      </c>
      <c r="G27" s="208">
        <f ca="1">SUM(G16:G26)</f>
        <v>49223235.38972381</v>
      </c>
      <c r="I27" s="25"/>
      <c r="J27" s="40" t="str">
        <f t="shared" si="10"/>
        <v/>
      </c>
      <c r="K27" s="41" t="str">
        <f t="shared" si="25"/>
        <v/>
      </c>
      <c r="L27" s="202" t="str">
        <f>_xlfn.IFNA(VLOOKUP(K27,YearlyCashFlow!$B$7:$M$90,offset,FALSE),"")</f>
        <v/>
      </c>
      <c r="M27" s="46" t="str">
        <f t="shared" si="11"/>
        <v/>
      </c>
      <c r="N27" s="25"/>
      <c r="O27" s="41" t="str">
        <f t="shared" si="12"/>
        <v/>
      </c>
      <c r="P27" s="41" t="str">
        <f t="shared" si="26"/>
        <v/>
      </c>
      <c r="Q27" s="202" t="str">
        <f>_xlfn.IFNA(VLOOKUP(P27,YearlyCashFlow!$B$7:$M$90,offset,FALSE),"")</f>
        <v/>
      </c>
      <c r="R27" s="46" t="str">
        <f t="shared" si="0"/>
        <v/>
      </c>
      <c r="S27" s="25"/>
      <c r="T27" s="41" t="str">
        <f t="shared" si="13"/>
        <v/>
      </c>
      <c r="U27" s="41" t="str">
        <f t="shared" si="27"/>
        <v/>
      </c>
      <c r="V27" s="202" t="str">
        <f>_xlfn.IFNA(VLOOKUP(U27,YearlyCashFlow!$B$7:$M$90,offset,FALSE),"")</f>
        <v/>
      </c>
      <c r="W27" s="46" t="str">
        <f t="shared" si="1"/>
        <v/>
      </c>
      <c r="X27" s="25"/>
      <c r="Y27" s="41" t="str">
        <f t="shared" si="14"/>
        <v/>
      </c>
      <c r="Z27" s="41" t="str">
        <f t="shared" si="28"/>
        <v/>
      </c>
      <c r="AA27" s="202" t="str">
        <f>_xlfn.IFNA(VLOOKUP(Z27,YearlyCashFlow!$B$7:$M$90,offset,FALSE),"")</f>
        <v/>
      </c>
      <c r="AB27" s="46" t="str">
        <f t="shared" si="2"/>
        <v/>
      </c>
      <c r="AC27" s="25"/>
      <c r="AD27" s="41" t="str">
        <f t="shared" si="15"/>
        <v/>
      </c>
      <c r="AE27" s="41" t="str">
        <f t="shared" si="29"/>
        <v/>
      </c>
      <c r="AF27" s="202" t="str">
        <f>_xlfn.IFNA(VLOOKUP(AE27,YearlyCashFlow!$B$7:$M$90,offset,FALSE),"")</f>
        <v/>
      </c>
      <c r="AG27" s="46" t="str">
        <f t="shared" si="3"/>
        <v/>
      </c>
      <c r="AH27" s="25"/>
      <c r="AI27" s="41" t="str">
        <f t="shared" si="16"/>
        <v/>
      </c>
      <c r="AJ27" s="41" t="str">
        <f t="shared" si="30"/>
        <v/>
      </c>
      <c r="AK27" s="202" t="str">
        <f>_xlfn.IFNA(VLOOKUP(AJ27,YearlyCashFlow!$B$7:$M$90,offset,FALSE),"")</f>
        <v/>
      </c>
      <c r="AL27" s="46" t="str">
        <f t="shared" si="4"/>
        <v/>
      </c>
      <c r="AM27" s="25"/>
      <c r="AN27" s="41" t="str">
        <f t="shared" si="17"/>
        <v/>
      </c>
      <c r="AO27" s="41" t="str">
        <f t="shared" si="31"/>
        <v/>
      </c>
      <c r="AP27" s="202" t="str">
        <f>_xlfn.IFNA(VLOOKUP(AO27,YearlyCashFlow!$B$7:$M$90,offset,FALSE),"")</f>
        <v/>
      </c>
      <c r="AQ27" s="46" t="str">
        <f t="shared" si="5"/>
        <v/>
      </c>
      <c r="AR27" s="25"/>
      <c r="AS27" s="41" t="str">
        <f t="shared" si="18"/>
        <v/>
      </c>
      <c r="AT27" s="41" t="str">
        <f t="shared" si="32"/>
        <v/>
      </c>
      <c r="AU27" s="202" t="str">
        <f>_xlfn.IFNA(VLOOKUP(AT27,YearlyCashFlow!$B$7:$M$90,offset,FALSE),"")</f>
        <v/>
      </c>
      <c r="AV27" s="46" t="str">
        <f t="shared" si="6"/>
        <v/>
      </c>
      <c r="AW27" s="25"/>
      <c r="AX27" s="41" t="str">
        <f t="shared" si="19"/>
        <v/>
      </c>
      <c r="AY27" s="41" t="str">
        <f t="shared" si="20"/>
        <v/>
      </c>
      <c r="AZ27" s="202" t="str">
        <f>_xlfn.IFNA(VLOOKUP(AY27,YearlyCashFlow!$B$7:$M$90,offset,FALSE),"")</f>
        <v/>
      </c>
      <c r="BA27" s="46" t="str">
        <f t="shared" si="7"/>
        <v/>
      </c>
      <c r="BB27" s="25"/>
      <c r="BC27" s="41" t="str">
        <f t="shared" si="21"/>
        <v/>
      </c>
      <c r="BD27" s="41" t="str">
        <f t="shared" si="22"/>
        <v/>
      </c>
      <c r="BE27" s="202" t="str">
        <f>_xlfn.IFNA(VLOOKUP(BD27,YearlyCashFlow!$B$7:$M$90,offset,FALSE),"")</f>
        <v/>
      </c>
      <c r="BF27" s="46" t="str">
        <f t="shared" si="8"/>
        <v/>
      </c>
      <c r="BG27" s="25"/>
      <c r="BH27" s="41" t="str">
        <f t="shared" si="23"/>
        <v/>
      </c>
      <c r="BI27" s="41" t="str">
        <f t="shared" si="24"/>
        <v/>
      </c>
      <c r="BJ27" s="202" t="str">
        <f>_xlfn.IFNA(VLOOKUP(BI27,YearlyCashFlow!$B$7:$M$90,offset,FALSE),"")</f>
        <v/>
      </c>
      <c r="BK27" s="46" t="str">
        <f t="shared" si="9"/>
        <v/>
      </c>
    </row>
    <row r="28" spans="1:63" ht="15">
      <c r="A28" s="1"/>
      <c r="B28" s="1"/>
      <c r="C28" s="20"/>
      <c r="D28" s="21" t="s">
        <v>31</v>
      </c>
      <c r="E28" s="20"/>
      <c r="F28" s="21" t="s">
        <v>35</v>
      </c>
      <c r="G28" s="20"/>
      <c r="I28" s="25"/>
      <c r="J28" s="40" t="str">
        <f t="shared" si="10"/>
        <v/>
      </c>
      <c r="K28" s="41" t="str">
        <f t="shared" si="25"/>
        <v/>
      </c>
      <c r="L28" s="202" t="str">
        <f>_xlfn.IFNA(VLOOKUP(K28,YearlyCashFlow!$B$7:$M$90,offset,FALSE),"")</f>
        <v/>
      </c>
      <c r="M28" s="46" t="str">
        <f t="shared" si="11"/>
        <v/>
      </c>
      <c r="N28" s="25"/>
      <c r="O28" s="41" t="str">
        <f t="shared" si="12"/>
        <v/>
      </c>
      <c r="P28" s="41" t="str">
        <f t="shared" si="26"/>
        <v/>
      </c>
      <c r="Q28" s="202" t="str">
        <f>_xlfn.IFNA(VLOOKUP(P28,YearlyCashFlow!$B$7:$M$90,offset,FALSE),"")</f>
        <v/>
      </c>
      <c r="R28" s="46" t="str">
        <f t="shared" si="0"/>
        <v/>
      </c>
      <c r="S28" s="25"/>
      <c r="T28" s="41" t="str">
        <f t="shared" si="13"/>
        <v/>
      </c>
      <c r="U28" s="41" t="str">
        <f t="shared" si="27"/>
        <v/>
      </c>
      <c r="V28" s="202" t="str">
        <f>_xlfn.IFNA(VLOOKUP(U28,YearlyCashFlow!$B$7:$M$90,offset,FALSE),"")</f>
        <v/>
      </c>
      <c r="W28" s="46" t="str">
        <f t="shared" si="1"/>
        <v/>
      </c>
      <c r="X28" s="25"/>
      <c r="Y28" s="41" t="str">
        <f t="shared" si="14"/>
        <v/>
      </c>
      <c r="Z28" s="41" t="str">
        <f t="shared" si="28"/>
        <v/>
      </c>
      <c r="AA28" s="202" t="str">
        <f>_xlfn.IFNA(VLOOKUP(Z28,YearlyCashFlow!$B$7:$M$90,offset,FALSE),"")</f>
        <v/>
      </c>
      <c r="AB28" s="46" t="str">
        <f t="shared" si="2"/>
        <v/>
      </c>
      <c r="AC28" s="25"/>
      <c r="AD28" s="41" t="str">
        <f t="shared" si="15"/>
        <v/>
      </c>
      <c r="AE28" s="41" t="str">
        <f t="shared" si="29"/>
        <v/>
      </c>
      <c r="AF28" s="202" t="str">
        <f>_xlfn.IFNA(VLOOKUP(AE28,YearlyCashFlow!$B$7:$M$90,offset,FALSE),"")</f>
        <v/>
      </c>
      <c r="AG28" s="46" t="str">
        <f t="shared" si="3"/>
        <v/>
      </c>
      <c r="AH28" s="25"/>
      <c r="AI28" s="41" t="str">
        <f t="shared" si="16"/>
        <v/>
      </c>
      <c r="AJ28" s="41" t="str">
        <f t="shared" si="30"/>
        <v/>
      </c>
      <c r="AK28" s="202" t="str">
        <f>_xlfn.IFNA(VLOOKUP(AJ28,YearlyCashFlow!$B$7:$M$90,offset,FALSE),"")</f>
        <v/>
      </c>
      <c r="AL28" s="46" t="str">
        <f t="shared" si="4"/>
        <v/>
      </c>
      <c r="AM28" s="25"/>
      <c r="AN28" s="41" t="str">
        <f t="shared" si="17"/>
        <v/>
      </c>
      <c r="AO28" s="41" t="str">
        <f t="shared" si="31"/>
        <v/>
      </c>
      <c r="AP28" s="202" t="str">
        <f>_xlfn.IFNA(VLOOKUP(AO28,YearlyCashFlow!$B$7:$M$90,offset,FALSE),"")</f>
        <v/>
      </c>
      <c r="AQ28" s="46" t="str">
        <f t="shared" si="5"/>
        <v/>
      </c>
      <c r="AR28" s="25"/>
      <c r="AS28" s="41" t="str">
        <f t="shared" si="18"/>
        <v/>
      </c>
      <c r="AT28" s="41" t="str">
        <f t="shared" si="32"/>
        <v/>
      </c>
      <c r="AU28" s="202" t="str">
        <f>_xlfn.IFNA(VLOOKUP(AT28,YearlyCashFlow!$B$7:$M$90,offset,FALSE),"")</f>
        <v/>
      </c>
      <c r="AV28" s="46" t="str">
        <f t="shared" si="6"/>
        <v/>
      </c>
      <c r="AW28" s="25"/>
      <c r="AX28" s="41" t="str">
        <f t="shared" si="19"/>
        <v/>
      </c>
      <c r="AY28" s="41" t="str">
        <f t="shared" si="20"/>
        <v/>
      </c>
      <c r="AZ28" s="202" t="str">
        <f>_xlfn.IFNA(VLOOKUP(AY28,YearlyCashFlow!$B$7:$M$90,offset,FALSE),"")</f>
        <v/>
      </c>
      <c r="BA28" s="46" t="str">
        <f t="shared" si="7"/>
        <v/>
      </c>
      <c r="BB28" s="25"/>
      <c r="BC28" s="41" t="str">
        <f t="shared" si="21"/>
        <v/>
      </c>
      <c r="BD28" s="41" t="str">
        <f t="shared" si="22"/>
        <v/>
      </c>
      <c r="BE28" s="202" t="str">
        <f>_xlfn.IFNA(VLOOKUP(BD28,YearlyCashFlow!$B$7:$M$90,offset,FALSE),"")</f>
        <v/>
      </c>
      <c r="BF28" s="46" t="str">
        <f t="shared" si="8"/>
        <v/>
      </c>
      <c r="BG28" s="25"/>
      <c r="BH28" s="41" t="str">
        <f t="shared" si="23"/>
        <v/>
      </c>
      <c r="BI28" s="41" t="str">
        <f t="shared" si="24"/>
        <v/>
      </c>
      <c r="BJ28" s="202" t="str">
        <f>_xlfn.IFNA(VLOOKUP(BI28,YearlyCashFlow!$B$7:$M$90,offset,FALSE),"")</f>
        <v/>
      </c>
      <c r="BK28" s="46" t="str">
        <f t="shared" si="9"/>
        <v/>
      </c>
    </row>
    <row r="29" spans="1:63" ht="15">
      <c r="A29" s="1"/>
      <c r="B29" s="1"/>
      <c r="C29" s="20"/>
      <c r="D29" s="21" t="s">
        <v>50</v>
      </c>
      <c r="E29" s="20"/>
      <c r="F29" s="21" t="s">
        <v>51</v>
      </c>
      <c r="G29" s="20"/>
      <c r="H29" s="24"/>
      <c r="I29" s="25"/>
      <c r="J29" s="40" t="str">
        <f t="shared" si="10"/>
        <v/>
      </c>
      <c r="K29" s="41" t="str">
        <f t="shared" si="25"/>
        <v/>
      </c>
      <c r="L29" s="202" t="str">
        <f>_xlfn.IFNA(VLOOKUP(K29,YearlyCashFlow!$B$7:$M$90,offset,FALSE),"")</f>
        <v/>
      </c>
      <c r="M29" s="46" t="str">
        <f t="shared" si="11"/>
        <v/>
      </c>
      <c r="N29" s="25"/>
      <c r="O29" s="41" t="str">
        <f t="shared" si="12"/>
        <v/>
      </c>
      <c r="P29" s="41" t="str">
        <f t="shared" si="26"/>
        <v/>
      </c>
      <c r="Q29" s="202" t="str">
        <f>_xlfn.IFNA(VLOOKUP(P29,YearlyCashFlow!$B$7:$M$90,offset,FALSE),"")</f>
        <v/>
      </c>
      <c r="R29" s="46" t="str">
        <f t="shared" si="0"/>
        <v/>
      </c>
      <c r="S29" s="25"/>
      <c r="T29" s="41" t="str">
        <f t="shared" si="13"/>
        <v/>
      </c>
      <c r="U29" s="41" t="str">
        <f t="shared" si="27"/>
        <v/>
      </c>
      <c r="V29" s="202" t="str">
        <f>_xlfn.IFNA(VLOOKUP(U29,YearlyCashFlow!$B$7:$M$90,offset,FALSE),"")</f>
        <v/>
      </c>
      <c r="W29" s="46" t="str">
        <f t="shared" si="1"/>
        <v/>
      </c>
      <c r="X29" s="25"/>
      <c r="Y29" s="41" t="str">
        <f t="shared" si="14"/>
        <v/>
      </c>
      <c r="Z29" s="41" t="str">
        <f t="shared" si="28"/>
        <v/>
      </c>
      <c r="AA29" s="202" t="str">
        <f>_xlfn.IFNA(VLOOKUP(Z29,YearlyCashFlow!$B$7:$M$90,offset,FALSE),"")</f>
        <v/>
      </c>
      <c r="AB29" s="46" t="str">
        <f t="shared" si="2"/>
        <v/>
      </c>
      <c r="AC29" s="25"/>
      <c r="AD29" s="41" t="str">
        <f t="shared" si="15"/>
        <v/>
      </c>
      <c r="AE29" s="41" t="str">
        <f t="shared" si="29"/>
        <v/>
      </c>
      <c r="AF29" s="202" t="str">
        <f>_xlfn.IFNA(VLOOKUP(AE29,YearlyCashFlow!$B$7:$M$90,offset,FALSE),"")</f>
        <v/>
      </c>
      <c r="AG29" s="46" t="str">
        <f t="shared" si="3"/>
        <v/>
      </c>
      <c r="AH29" s="25"/>
      <c r="AI29" s="41" t="str">
        <f t="shared" si="16"/>
        <v/>
      </c>
      <c r="AJ29" s="41" t="str">
        <f t="shared" si="30"/>
        <v/>
      </c>
      <c r="AK29" s="202" t="str">
        <f>_xlfn.IFNA(VLOOKUP(AJ29,YearlyCashFlow!$B$7:$M$90,offset,FALSE),"")</f>
        <v/>
      </c>
      <c r="AL29" s="46" t="str">
        <f t="shared" si="4"/>
        <v/>
      </c>
      <c r="AM29" s="25"/>
      <c r="AN29" s="41" t="str">
        <f t="shared" si="17"/>
        <v/>
      </c>
      <c r="AO29" s="41" t="str">
        <f t="shared" si="31"/>
        <v/>
      </c>
      <c r="AP29" s="202" t="str">
        <f>_xlfn.IFNA(VLOOKUP(AO29,YearlyCashFlow!$B$7:$M$90,offset,FALSE),"")</f>
        <v/>
      </c>
      <c r="AQ29" s="46" t="str">
        <f t="shared" si="5"/>
        <v/>
      </c>
      <c r="AR29" s="25"/>
      <c r="AS29" s="41" t="str">
        <f t="shared" si="18"/>
        <v/>
      </c>
      <c r="AT29" s="41" t="str">
        <f t="shared" si="32"/>
        <v/>
      </c>
      <c r="AU29" s="202" t="str">
        <f>_xlfn.IFNA(VLOOKUP(AT29,YearlyCashFlow!$B$7:$M$90,offset,FALSE),"")</f>
        <v/>
      </c>
      <c r="AV29" s="46" t="str">
        <f t="shared" si="6"/>
        <v/>
      </c>
      <c r="AW29" s="25"/>
      <c r="AX29" s="41" t="str">
        <f t="shared" si="19"/>
        <v/>
      </c>
      <c r="AY29" s="41" t="str">
        <f t="shared" si="20"/>
        <v/>
      </c>
      <c r="AZ29" s="202" t="str">
        <f>_xlfn.IFNA(VLOOKUP(AY29,YearlyCashFlow!$B$7:$M$90,offset,FALSE),"")</f>
        <v/>
      </c>
      <c r="BA29" s="46" t="str">
        <f t="shared" si="7"/>
        <v/>
      </c>
      <c r="BB29" s="25"/>
      <c r="BC29" s="41" t="str">
        <f t="shared" si="21"/>
        <v/>
      </c>
      <c r="BD29" s="41" t="str">
        <f t="shared" si="22"/>
        <v/>
      </c>
      <c r="BE29" s="202" t="str">
        <f>_xlfn.IFNA(VLOOKUP(BD29,YearlyCashFlow!$B$7:$M$90,offset,FALSE),"")</f>
        <v/>
      </c>
      <c r="BF29" s="46" t="str">
        <f t="shared" si="8"/>
        <v/>
      </c>
      <c r="BG29" s="25"/>
      <c r="BH29" s="41" t="str">
        <f t="shared" si="23"/>
        <v/>
      </c>
      <c r="BI29" s="41" t="str">
        <f t="shared" si="24"/>
        <v/>
      </c>
      <c r="BJ29" s="202" t="str">
        <f>_xlfn.IFNA(VLOOKUP(BI29,YearlyCashFlow!$B$7:$M$90,offset,FALSE),"")</f>
        <v/>
      </c>
      <c r="BK29" s="46" t="str">
        <f t="shared" si="9"/>
        <v/>
      </c>
    </row>
    <row r="30" spans="1:63" ht="15.75" thickBot="1">
      <c r="A30" s="1"/>
      <c r="B30" s="1"/>
      <c r="C30" s="20"/>
      <c r="D30" s="21" t="s">
        <v>32</v>
      </c>
      <c r="E30" s="20"/>
      <c r="F30" s="21" t="s">
        <v>36</v>
      </c>
      <c r="G30" s="20"/>
      <c r="H30" s="24"/>
      <c r="I30" s="25"/>
      <c r="J30" s="40" t="str">
        <f t="shared" si="10"/>
        <v/>
      </c>
      <c r="K30" s="41" t="str">
        <f t="shared" si="25"/>
        <v/>
      </c>
      <c r="L30" s="202" t="str">
        <f>_xlfn.IFNA(VLOOKUP(K30,YearlyCashFlow!$B$7:$M$90,offset,FALSE),"")</f>
        <v/>
      </c>
      <c r="M30" s="46" t="str">
        <f t="shared" si="11"/>
        <v/>
      </c>
      <c r="N30" s="25"/>
      <c r="O30" s="41" t="str">
        <f t="shared" si="12"/>
        <v/>
      </c>
      <c r="P30" s="41" t="str">
        <f t="shared" si="26"/>
        <v/>
      </c>
      <c r="Q30" s="202" t="str">
        <f>_xlfn.IFNA(VLOOKUP(P30,YearlyCashFlow!$B$7:$M$90,offset,FALSE),"")</f>
        <v/>
      </c>
      <c r="R30" s="46" t="str">
        <f t="shared" si="0"/>
        <v/>
      </c>
      <c r="S30" s="25"/>
      <c r="T30" s="41" t="str">
        <f t="shared" si="13"/>
        <v/>
      </c>
      <c r="U30" s="41" t="str">
        <f t="shared" si="27"/>
        <v/>
      </c>
      <c r="V30" s="202" t="str">
        <f>_xlfn.IFNA(VLOOKUP(U30,YearlyCashFlow!$B$7:$M$90,offset,FALSE),"")</f>
        <v/>
      </c>
      <c r="W30" s="46" t="str">
        <f t="shared" si="1"/>
        <v/>
      </c>
      <c r="X30" s="25"/>
      <c r="Y30" s="41" t="str">
        <f t="shared" si="14"/>
        <v/>
      </c>
      <c r="Z30" s="41" t="str">
        <f t="shared" si="28"/>
        <v/>
      </c>
      <c r="AA30" s="202" t="str">
        <f>_xlfn.IFNA(VLOOKUP(Z30,YearlyCashFlow!$B$7:$M$90,offset,FALSE),"")</f>
        <v/>
      </c>
      <c r="AB30" s="46" t="str">
        <f t="shared" si="2"/>
        <v/>
      </c>
      <c r="AC30" s="25"/>
      <c r="AD30" s="41" t="str">
        <f t="shared" si="15"/>
        <v/>
      </c>
      <c r="AE30" s="41" t="str">
        <f t="shared" si="29"/>
        <v/>
      </c>
      <c r="AF30" s="202" t="str">
        <f>_xlfn.IFNA(VLOOKUP(AE30,YearlyCashFlow!$B$7:$M$90,offset,FALSE),"")</f>
        <v/>
      </c>
      <c r="AG30" s="46" t="str">
        <f t="shared" si="3"/>
        <v/>
      </c>
      <c r="AH30" s="25"/>
      <c r="AI30" s="41" t="str">
        <f t="shared" si="16"/>
        <v/>
      </c>
      <c r="AJ30" s="41" t="str">
        <f t="shared" si="30"/>
        <v/>
      </c>
      <c r="AK30" s="202" t="str">
        <f>_xlfn.IFNA(VLOOKUP(AJ30,YearlyCashFlow!$B$7:$M$90,offset,FALSE),"")</f>
        <v/>
      </c>
      <c r="AL30" s="46" t="str">
        <f t="shared" si="4"/>
        <v/>
      </c>
      <c r="AM30" s="25"/>
      <c r="AN30" s="41" t="str">
        <f t="shared" si="17"/>
        <v/>
      </c>
      <c r="AO30" s="41" t="str">
        <f t="shared" si="31"/>
        <v/>
      </c>
      <c r="AP30" s="202" t="str">
        <f>_xlfn.IFNA(VLOOKUP(AO30,YearlyCashFlow!$B$7:$M$90,offset,FALSE),"")</f>
        <v/>
      </c>
      <c r="AQ30" s="46" t="str">
        <f t="shared" si="5"/>
        <v/>
      </c>
      <c r="AR30" s="25"/>
      <c r="AS30" s="41" t="str">
        <f t="shared" si="18"/>
        <v/>
      </c>
      <c r="AT30" s="41" t="str">
        <f t="shared" si="32"/>
        <v/>
      </c>
      <c r="AU30" s="202" t="str">
        <f>_xlfn.IFNA(VLOOKUP(AT30,YearlyCashFlow!$B$7:$M$90,offset,FALSE),"")</f>
        <v/>
      </c>
      <c r="AV30" s="46" t="str">
        <f t="shared" si="6"/>
        <v/>
      </c>
      <c r="AW30" s="25"/>
      <c r="AX30" s="41" t="str">
        <f t="shared" si="19"/>
        <v/>
      </c>
      <c r="AY30" s="41" t="str">
        <f t="shared" si="20"/>
        <v/>
      </c>
      <c r="AZ30" s="202" t="str">
        <f>_xlfn.IFNA(VLOOKUP(AY30,YearlyCashFlow!$B$7:$M$90,offset,FALSE),"")</f>
        <v/>
      </c>
      <c r="BA30" s="46" t="str">
        <f t="shared" si="7"/>
        <v/>
      </c>
      <c r="BB30" s="25"/>
      <c r="BC30" s="41" t="str">
        <f t="shared" si="21"/>
        <v/>
      </c>
      <c r="BD30" s="41" t="str">
        <f t="shared" si="22"/>
        <v/>
      </c>
      <c r="BE30" s="202" t="str">
        <f>_xlfn.IFNA(VLOOKUP(BD30,YearlyCashFlow!$B$7:$M$90,offset,FALSE),"")</f>
        <v/>
      </c>
      <c r="BF30" s="46" t="str">
        <f t="shared" si="8"/>
        <v/>
      </c>
      <c r="BG30" s="25"/>
      <c r="BH30" s="41" t="str">
        <f t="shared" si="23"/>
        <v/>
      </c>
      <c r="BI30" s="41" t="str">
        <f t="shared" si="24"/>
        <v/>
      </c>
      <c r="BJ30" s="202" t="str">
        <f>_xlfn.IFNA(VLOOKUP(BI30,YearlyCashFlow!$B$7:$M$90,offset,FALSE),"")</f>
        <v/>
      </c>
      <c r="BK30" s="46" t="str">
        <f t="shared" si="9"/>
        <v/>
      </c>
    </row>
    <row r="31" spans="1:63" ht="15">
      <c r="A31" s="1"/>
      <c r="B31" s="1"/>
      <c r="C31" s="20"/>
      <c r="D31" s="21" t="s">
        <v>33</v>
      </c>
      <c r="E31" s="20"/>
      <c r="F31" s="21" t="s">
        <v>52</v>
      </c>
      <c r="G31" s="20"/>
      <c r="H31" s="51"/>
      <c r="I31" s="25"/>
      <c r="J31" s="40" t="str">
        <f t="shared" si="10"/>
        <v/>
      </c>
      <c r="K31" s="41" t="str">
        <f t="shared" si="25"/>
        <v/>
      </c>
      <c r="L31" s="202" t="str">
        <f>_xlfn.IFNA(VLOOKUP(K31,YearlyCashFlow!$B$7:$M$90,offset,FALSE),"")</f>
        <v/>
      </c>
      <c r="M31" s="46" t="str">
        <f t="shared" si="11"/>
        <v/>
      </c>
      <c r="N31" s="25"/>
      <c r="O31" s="41" t="str">
        <f t="shared" si="12"/>
        <v/>
      </c>
      <c r="P31" s="41" t="str">
        <f t="shared" si="26"/>
        <v/>
      </c>
      <c r="Q31" s="202" t="str">
        <f>_xlfn.IFNA(VLOOKUP(P31,YearlyCashFlow!$B$7:$M$90,offset,FALSE),"")</f>
        <v/>
      </c>
      <c r="R31" s="46" t="str">
        <f t="shared" si="0"/>
        <v/>
      </c>
      <c r="S31" s="25"/>
      <c r="T31" s="41" t="str">
        <f t="shared" si="13"/>
        <v/>
      </c>
      <c r="U31" s="41" t="str">
        <f t="shared" si="27"/>
        <v/>
      </c>
      <c r="V31" s="202" t="str">
        <f>_xlfn.IFNA(VLOOKUP(U31,YearlyCashFlow!$B$7:$M$90,offset,FALSE),"")</f>
        <v/>
      </c>
      <c r="W31" s="46" t="str">
        <f t="shared" si="1"/>
        <v/>
      </c>
      <c r="X31" s="25"/>
      <c r="Y31" s="41" t="str">
        <f t="shared" si="14"/>
        <v/>
      </c>
      <c r="Z31" s="41" t="str">
        <f t="shared" si="28"/>
        <v/>
      </c>
      <c r="AA31" s="202" t="str">
        <f>_xlfn.IFNA(VLOOKUP(Z31,YearlyCashFlow!$B$7:$M$90,offset,FALSE),"")</f>
        <v/>
      </c>
      <c r="AB31" s="46" t="str">
        <f t="shared" si="2"/>
        <v/>
      </c>
      <c r="AC31" s="25"/>
      <c r="AD31" s="41" t="str">
        <f t="shared" si="15"/>
        <v/>
      </c>
      <c r="AE31" s="41" t="str">
        <f t="shared" si="29"/>
        <v/>
      </c>
      <c r="AF31" s="202" t="str">
        <f>_xlfn.IFNA(VLOOKUP(AE31,YearlyCashFlow!$B$7:$M$90,offset,FALSE),"")</f>
        <v/>
      </c>
      <c r="AG31" s="46" t="str">
        <f t="shared" si="3"/>
        <v/>
      </c>
      <c r="AH31" s="25"/>
      <c r="AI31" s="41" t="str">
        <f t="shared" si="16"/>
        <v/>
      </c>
      <c r="AJ31" s="41" t="str">
        <f t="shared" si="30"/>
        <v/>
      </c>
      <c r="AK31" s="202" t="str">
        <f>_xlfn.IFNA(VLOOKUP(AJ31,YearlyCashFlow!$B$7:$M$90,offset,FALSE),"")</f>
        <v/>
      </c>
      <c r="AL31" s="46" t="str">
        <f t="shared" si="4"/>
        <v/>
      </c>
      <c r="AM31" s="25"/>
      <c r="AN31" s="41" t="str">
        <f t="shared" si="17"/>
        <v/>
      </c>
      <c r="AO31" s="41" t="str">
        <f t="shared" si="31"/>
        <v/>
      </c>
      <c r="AP31" s="202" t="str">
        <f>_xlfn.IFNA(VLOOKUP(AO31,YearlyCashFlow!$B$7:$M$90,offset,FALSE),"")</f>
        <v/>
      </c>
      <c r="AQ31" s="46" t="str">
        <f t="shared" si="5"/>
        <v/>
      </c>
      <c r="AR31" s="25"/>
      <c r="AS31" s="41" t="str">
        <f t="shared" si="18"/>
        <v/>
      </c>
      <c r="AT31" s="41" t="str">
        <f t="shared" si="32"/>
        <v/>
      </c>
      <c r="AU31" s="202" t="str">
        <f>_xlfn.IFNA(VLOOKUP(AT31,YearlyCashFlow!$B$7:$M$90,offset,FALSE),"")</f>
        <v/>
      </c>
      <c r="AV31" s="46" t="str">
        <f t="shared" si="6"/>
        <v/>
      </c>
      <c r="AW31" s="25"/>
      <c r="AX31" s="41" t="str">
        <f t="shared" si="19"/>
        <v/>
      </c>
      <c r="AY31" s="41" t="str">
        <f t="shared" si="20"/>
        <v/>
      </c>
      <c r="AZ31" s="202" t="str">
        <f>_xlfn.IFNA(VLOOKUP(AY31,YearlyCashFlow!$B$7:$M$90,offset,FALSE),"")</f>
        <v/>
      </c>
      <c r="BA31" s="46" t="str">
        <f t="shared" si="7"/>
        <v/>
      </c>
      <c r="BB31" s="25"/>
      <c r="BC31" s="41" t="str">
        <f t="shared" si="21"/>
        <v/>
      </c>
      <c r="BD31" s="41" t="str">
        <f t="shared" si="22"/>
        <v/>
      </c>
      <c r="BE31" s="202" t="str">
        <f>_xlfn.IFNA(VLOOKUP(BD31,YearlyCashFlow!$B$7:$M$90,offset,FALSE),"")</f>
        <v/>
      </c>
      <c r="BF31" s="46" t="str">
        <f t="shared" si="8"/>
        <v/>
      </c>
      <c r="BG31" s="25"/>
      <c r="BH31" s="41" t="str">
        <f t="shared" si="23"/>
        <v/>
      </c>
      <c r="BI31" s="41" t="str">
        <f t="shared" si="24"/>
        <v/>
      </c>
      <c r="BJ31" s="202" t="str">
        <f>_xlfn.IFNA(VLOOKUP(BI31,YearlyCashFlow!$B$7:$M$90,offset,FALSE),"")</f>
        <v/>
      </c>
      <c r="BK31" s="46" t="str">
        <f t="shared" si="9"/>
        <v/>
      </c>
    </row>
    <row r="32" spans="1:63" ht="15.75" thickBot="1">
      <c r="A32" s="1"/>
      <c r="B32" s="1"/>
      <c r="C32" s="20"/>
      <c r="D32" s="22" t="s">
        <v>34</v>
      </c>
      <c r="E32" s="20"/>
      <c r="F32" s="8" t="s">
        <v>39</v>
      </c>
      <c r="G32" s="20"/>
      <c r="H32" s="55"/>
      <c r="I32" s="25"/>
      <c r="J32" s="40" t="str">
        <f t="shared" si="10"/>
        <v/>
      </c>
      <c r="K32" s="41" t="str">
        <f t="shared" si="25"/>
        <v/>
      </c>
      <c r="L32" s="202" t="str">
        <f>_xlfn.IFNA(VLOOKUP(K32,YearlyCashFlow!$B$7:$M$90,offset,FALSE),"")</f>
        <v/>
      </c>
      <c r="M32" s="46" t="str">
        <f t="shared" si="11"/>
        <v/>
      </c>
      <c r="N32" s="25"/>
      <c r="O32" s="41" t="str">
        <f t="shared" si="12"/>
        <v/>
      </c>
      <c r="P32" s="41" t="str">
        <f t="shared" si="26"/>
        <v/>
      </c>
      <c r="Q32" s="202" t="str">
        <f>_xlfn.IFNA(VLOOKUP(P32,YearlyCashFlow!$B$7:$M$90,offset,FALSE),"")</f>
        <v/>
      </c>
      <c r="R32" s="46" t="str">
        <f t="shared" si="0"/>
        <v/>
      </c>
      <c r="S32" s="25"/>
      <c r="T32" s="41" t="str">
        <f t="shared" si="13"/>
        <v/>
      </c>
      <c r="U32" s="41" t="str">
        <f t="shared" si="27"/>
        <v/>
      </c>
      <c r="V32" s="202" t="str">
        <f>_xlfn.IFNA(VLOOKUP(U32,YearlyCashFlow!$B$7:$M$90,offset,FALSE),"")</f>
        <v/>
      </c>
      <c r="W32" s="46" t="str">
        <f t="shared" si="1"/>
        <v/>
      </c>
      <c r="X32" s="25"/>
      <c r="Y32" s="41" t="str">
        <f t="shared" si="14"/>
        <v/>
      </c>
      <c r="Z32" s="41" t="str">
        <f t="shared" si="28"/>
        <v/>
      </c>
      <c r="AA32" s="202" t="str">
        <f>_xlfn.IFNA(VLOOKUP(Z32,YearlyCashFlow!$B$7:$M$90,offset,FALSE),"")</f>
        <v/>
      </c>
      <c r="AB32" s="46" t="str">
        <f t="shared" si="2"/>
        <v/>
      </c>
      <c r="AC32" s="25"/>
      <c r="AD32" s="41" t="str">
        <f t="shared" si="15"/>
        <v/>
      </c>
      <c r="AE32" s="41" t="str">
        <f t="shared" si="29"/>
        <v/>
      </c>
      <c r="AF32" s="202" t="str">
        <f>_xlfn.IFNA(VLOOKUP(AE32,YearlyCashFlow!$B$7:$M$90,offset,FALSE),"")</f>
        <v/>
      </c>
      <c r="AG32" s="46" t="str">
        <f t="shared" si="3"/>
        <v/>
      </c>
      <c r="AH32" s="25"/>
      <c r="AI32" s="41" t="str">
        <f t="shared" si="16"/>
        <v/>
      </c>
      <c r="AJ32" s="41" t="str">
        <f t="shared" si="30"/>
        <v/>
      </c>
      <c r="AK32" s="202" t="str">
        <f>_xlfn.IFNA(VLOOKUP(AJ32,YearlyCashFlow!$B$7:$M$90,offset,FALSE),"")</f>
        <v/>
      </c>
      <c r="AL32" s="46" t="str">
        <f t="shared" si="4"/>
        <v/>
      </c>
      <c r="AM32" s="25"/>
      <c r="AN32" s="41" t="str">
        <f t="shared" si="17"/>
        <v/>
      </c>
      <c r="AO32" s="41" t="str">
        <f t="shared" si="31"/>
        <v/>
      </c>
      <c r="AP32" s="202" t="str">
        <f>_xlfn.IFNA(VLOOKUP(AO32,YearlyCashFlow!$B$7:$M$90,offset,FALSE),"")</f>
        <v/>
      </c>
      <c r="AQ32" s="46" t="str">
        <f t="shared" si="5"/>
        <v/>
      </c>
      <c r="AR32" s="25"/>
      <c r="AS32" s="41" t="str">
        <f t="shared" si="18"/>
        <v/>
      </c>
      <c r="AT32" s="41" t="str">
        <f t="shared" si="32"/>
        <v/>
      </c>
      <c r="AU32" s="202" t="str">
        <f>_xlfn.IFNA(VLOOKUP(AT32,YearlyCashFlow!$B$7:$M$90,offset,FALSE),"")</f>
        <v/>
      </c>
      <c r="AV32" s="46" t="str">
        <f t="shared" si="6"/>
        <v/>
      </c>
      <c r="AW32" s="25"/>
      <c r="AX32" s="41" t="str">
        <f t="shared" si="19"/>
        <v/>
      </c>
      <c r="AY32" s="41" t="str">
        <f t="shared" si="20"/>
        <v/>
      </c>
      <c r="AZ32" s="202" t="str">
        <f>_xlfn.IFNA(VLOOKUP(AY32,YearlyCashFlow!$B$7:$M$90,offset,FALSE),"")</f>
        <v/>
      </c>
      <c r="BA32" s="46" t="str">
        <f t="shared" si="7"/>
        <v/>
      </c>
      <c r="BB32" s="25"/>
      <c r="BC32" s="41" t="str">
        <f t="shared" si="21"/>
        <v/>
      </c>
      <c r="BD32" s="41" t="str">
        <f t="shared" si="22"/>
        <v/>
      </c>
      <c r="BE32" s="202" t="str">
        <f>_xlfn.IFNA(VLOOKUP(BD32,YearlyCashFlow!$B$7:$M$90,offset,FALSE),"")</f>
        <v/>
      </c>
      <c r="BF32" s="46" t="str">
        <f t="shared" si="8"/>
        <v/>
      </c>
      <c r="BG32" s="25"/>
      <c r="BH32" s="41" t="str">
        <f t="shared" si="23"/>
        <v/>
      </c>
      <c r="BI32" s="41" t="str">
        <f t="shared" si="24"/>
        <v/>
      </c>
      <c r="BJ32" s="202" t="str">
        <f>_xlfn.IFNA(VLOOKUP(BI32,YearlyCashFlow!$B$7:$M$90,offset,FALSE),"")</f>
        <v/>
      </c>
      <c r="BK32" s="46" t="str">
        <f t="shared" si="9"/>
        <v/>
      </c>
    </row>
    <row r="33" spans="1:63" ht="15">
      <c r="A33" s="18" t="s">
        <v>38</v>
      </c>
      <c r="B33" s="48"/>
      <c r="C33" s="49"/>
      <c r="D33" s="48"/>
      <c r="E33" s="48"/>
      <c r="F33" s="48"/>
      <c r="G33" s="50"/>
      <c r="H33" s="24"/>
      <c r="I33" s="25"/>
      <c r="J33" s="40" t="str">
        <f t="shared" si="10"/>
        <v/>
      </c>
      <c r="K33" s="41" t="str">
        <f t="shared" si="25"/>
        <v/>
      </c>
      <c r="L33" s="202" t="str">
        <f>_xlfn.IFNA(VLOOKUP(K33,YearlyCashFlow!$B$7:$M$90,offset,FALSE),"")</f>
        <v/>
      </c>
      <c r="M33" s="46" t="str">
        <f t="shared" si="11"/>
        <v/>
      </c>
      <c r="N33" s="25"/>
      <c r="O33" s="41" t="str">
        <f t="shared" si="12"/>
        <v/>
      </c>
      <c r="P33" s="41" t="str">
        <f t="shared" si="26"/>
        <v/>
      </c>
      <c r="Q33" s="202" t="str">
        <f>_xlfn.IFNA(VLOOKUP(P33,YearlyCashFlow!$B$7:$M$90,offset,FALSE),"")</f>
        <v/>
      </c>
      <c r="R33" s="46" t="str">
        <f t="shared" si="0"/>
        <v/>
      </c>
      <c r="S33" s="25"/>
      <c r="T33" s="41" t="str">
        <f t="shared" si="13"/>
        <v/>
      </c>
      <c r="U33" s="41" t="str">
        <f t="shared" si="27"/>
        <v/>
      </c>
      <c r="V33" s="202" t="str">
        <f>_xlfn.IFNA(VLOOKUP(U33,YearlyCashFlow!$B$7:$M$90,offset,FALSE),"")</f>
        <v/>
      </c>
      <c r="W33" s="46" t="str">
        <f t="shared" si="1"/>
        <v/>
      </c>
      <c r="X33" s="25"/>
      <c r="Y33" s="41" t="str">
        <f t="shared" si="14"/>
        <v/>
      </c>
      <c r="Z33" s="41" t="str">
        <f t="shared" si="28"/>
        <v/>
      </c>
      <c r="AA33" s="202" t="str">
        <f>_xlfn.IFNA(VLOOKUP(Z33,YearlyCashFlow!$B$7:$M$90,offset,FALSE),"")</f>
        <v/>
      </c>
      <c r="AB33" s="46" t="str">
        <f t="shared" si="2"/>
        <v/>
      </c>
      <c r="AC33" s="25"/>
      <c r="AD33" s="41" t="str">
        <f t="shared" si="15"/>
        <v/>
      </c>
      <c r="AE33" s="41" t="str">
        <f t="shared" si="29"/>
        <v/>
      </c>
      <c r="AF33" s="202" t="str">
        <f>_xlfn.IFNA(VLOOKUP(AE33,YearlyCashFlow!$B$7:$M$90,offset,FALSE),"")</f>
        <v/>
      </c>
      <c r="AG33" s="46" t="str">
        <f t="shared" si="3"/>
        <v/>
      </c>
      <c r="AH33" s="25"/>
      <c r="AI33" s="41" t="str">
        <f t="shared" si="16"/>
        <v/>
      </c>
      <c r="AJ33" s="41" t="str">
        <f t="shared" si="30"/>
        <v/>
      </c>
      <c r="AK33" s="202" t="str">
        <f>_xlfn.IFNA(VLOOKUP(AJ33,YearlyCashFlow!$B$7:$M$90,offset,FALSE),"")</f>
        <v/>
      </c>
      <c r="AL33" s="46" t="str">
        <f t="shared" si="4"/>
        <v/>
      </c>
      <c r="AM33" s="25"/>
      <c r="AN33" s="41" t="str">
        <f t="shared" si="17"/>
        <v/>
      </c>
      <c r="AO33" s="41" t="str">
        <f t="shared" si="31"/>
        <v/>
      </c>
      <c r="AP33" s="202" t="str">
        <f>_xlfn.IFNA(VLOOKUP(AO33,YearlyCashFlow!$B$7:$M$90,offset,FALSE),"")</f>
        <v/>
      </c>
      <c r="AQ33" s="46" t="str">
        <f t="shared" si="5"/>
        <v/>
      </c>
      <c r="AR33" s="25"/>
      <c r="AS33" s="41" t="str">
        <f t="shared" si="18"/>
        <v/>
      </c>
      <c r="AT33" s="41" t="str">
        <f t="shared" si="32"/>
        <v/>
      </c>
      <c r="AU33" s="202" t="str">
        <f>_xlfn.IFNA(VLOOKUP(AT33,YearlyCashFlow!$B$7:$M$90,offset,FALSE),"")</f>
        <v/>
      </c>
      <c r="AV33" s="46" t="str">
        <f t="shared" si="6"/>
        <v/>
      </c>
      <c r="AW33" s="25"/>
      <c r="AX33" s="41" t="str">
        <f t="shared" si="19"/>
        <v/>
      </c>
      <c r="AY33" s="41" t="str">
        <f t="shared" si="20"/>
        <v/>
      </c>
      <c r="AZ33" s="202" t="str">
        <f>_xlfn.IFNA(VLOOKUP(AY33,YearlyCashFlow!$B$7:$M$90,offset,FALSE),"")</f>
        <v/>
      </c>
      <c r="BA33" s="46" t="str">
        <f t="shared" si="7"/>
        <v/>
      </c>
      <c r="BB33" s="25"/>
      <c r="BC33" s="41" t="str">
        <f t="shared" si="21"/>
        <v/>
      </c>
      <c r="BD33" s="41" t="str">
        <f t="shared" si="22"/>
        <v/>
      </c>
      <c r="BE33" s="202" t="str">
        <f>_xlfn.IFNA(VLOOKUP(BD33,YearlyCashFlow!$B$7:$M$90,offset,FALSE),"")</f>
        <v/>
      </c>
      <c r="BF33" s="46" t="str">
        <f t="shared" si="8"/>
        <v/>
      </c>
      <c r="BG33" s="25"/>
      <c r="BH33" s="41" t="str">
        <f t="shared" si="23"/>
        <v/>
      </c>
      <c r="BI33" s="41" t="str">
        <f t="shared" si="24"/>
        <v/>
      </c>
      <c r="BJ33" s="202" t="str">
        <f>_xlfn.IFNA(VLOOKUP(BI33,YearlyCashFlow!$B$7:$M$90,offset,FALSE),"")</f>
        <v/>
      </c>
      <c r="BK33" s="46" t="str">
        <f t="shared" si="9"/>
        <v/>
      </c>
    </row>
    <row r="34" spans="1:63" ht="15.75" thickBot="1">
      <c r="A34" s="131" t="s">
        <v>161</v>
      </c>
      <c r="B34" s="52"/>
      <c r="C34" s="53"/>
      <c r="D34" s="52"/>
      <c r="E34" s="52"/>
      <c r="F34" s="52"/>
      <c r="G34" s="54"/>
      <c r="H34" s="24"/>
      <c r="I34" s="25"/>
      <c r="J34" s="40" t="str">
        <f t="shared" si="10"/>
        <v/>
      </c>
      <c r="K34" s="41" t="str">
        <f t="shared" si="25"/>
        <v/>
      </c>
      <c r="L34" s="202" t="str">
        <f>_xlfn.IFNA(VLOOKUP(K34,YearlyCashFlow!$B$7:$M$90,offset,FALSE),"")</f>
        <v/>
      </c>
      <c r="M34" s="46" t="str">
        <f t="shared" si="11"/>
        <v/>
      </c>
      <c r="N34" s="25"/>
      <c r="O34" s="41" t="str">
        <f t="shared" si="12"/>
        <v/>
      </c>
      <c r="P34" s="41" t="str">
        <f t="shared" si="26"/>
        <v/>
      </c>
      <c r="Q34" s="202" t="str">
        <f>_xlfn.IFNA(VLOOKUP(P34,YearlyCashFlow!$B$7:$M$90,offset,FALSE),"")</f>
        <v/>
      </c>
      <c r="R34" s="46" t="str">
        <f t="shared" si="0"/>
        <v/>
      </c>
      <c r="S34" s="25"/>
      <c r="T34" s="41" t="str">
        <f t="shared" si="13"/>
        <v/>
      </c>
      <c r="U34" s="41" t="str">
        <f t="shared" si="27"/>
        <v/>
      </c>
      <c r="V34" s="202" t="str">
        <f>_xlfn.IFNA(VLOOKUP(U34,YearlyCashFlow!$B$7:$M$90,offset,FALSE),"")</f>
        <v/>
      </c>
      <c r="W34" s="46" t="str">
        <f t="shared" si="1"/>
        <v/>
      </c>
      <c r="X34" s="25"/>
      <c r="Y34" s="41" t="str">
        <f t="shared" si="14"/>
        <v/>
      </c>
      <c r="Z34" s="41" t="str">
        <f t="shared" si="28"/>
        <v/>
      </c>
      <c r="AA34" s="202" t="str">
        <f>_xlfn.IFNA(VLOOKUP(Z34,YearlyCashFlow!$B$7:$M$90,offset,FALSE),"")</f>
        <v/>
      </c>
      <c r="AB34" s="46" t="str">
        <f t="shared" si="2"/>
        <v/>
      </c>
      <c r="AC34" s="25"/>
      <c r="AD34" s="41" t="str">
        <f t="shared" si="15"/>
        <v/>
      </c>
      <c r="AE34" s="41" t="str">
        <f t="shared" si="29"/>
        <v/>
      </c>
      <c r="AF34" s="202" t="str">
        <f>_xlfn.IFNA(VLOOKUP(AE34,YearlyCashFlow!$B$7:$M$90,offset,FALSE),"")</f>
        <v/>
      </c>
      <c r="AG34" s="46" t="str">
        <f t="shared" si="3"/>
        <v/>
      </c>
      <c r="AH34" s="25"/>
      <c r="AI34" s="41" t="str">
        <f t="shared" si="16"/>
        <v/>
      </c>
      <c r="AJ34" s="41" t="str">
        <f t="shared" si="30"/>
        <v/>
      </c>
      <c r="AK34" s="202" t="str">
        <f>_xlfn.IFNA(VLOOKUP(AJ34,YearlyCashFlow!$B$7:$M$90,offset,FALSE),"")</f>
        <v/>
      </c>
      <c r="AL34" s="46" t="str">
        <f t="shared" si="4"/>
        <v/>
      </c>
      <c r="AM34" s="25"/>
      <c r="AN34" s="41" t="str">
        <f t="shared" si="17"/>
        <v/>
      </c>
      <c r="AO34" s="41" t="str">
        <f t="shared" si="31"/>
        <v/>
      </c>
      <c r="AP34" s="202" t="str">
        <f>_xlfn.IFNA(VLOOKUP(AO34,YearlyCashFlow!$B$7:$M$90,offset,FALSE),"")</f>
        <v/>
      </c>
      <c r="AQ34" s="46" t="str">
        <f t="shared" si="5"/>
        <v/>
      </c>
      <c r="AR34" s="25"/>
      <c r="AS34" s="41" t="str">
        <f t="shared" si="18"/>
        <v/>
      </c>
      <c r="AT34" s="41" t="str">
        <f t="shared" si="32"/>
        <v/>
      </c>
      <c r="AU34" s="202" t="str">
        <f>_xlfn.IFNA(VLOOKUP(AT34,YearlyCashFlow!$B$7:$M$90,offset,FALSE),"")</f>
        <v/>
      </c>
      <c r="AV34" s="46" t="str">
        <f t="shared" si="6"/>
        <v/>
      </c>
      <c r="AW34" s="25"/>
      <c r="AX34" s="41" t="str">
        <f t="shared" si="19"/>
        <v/>
      </c>
      <c r="AY34" s="41" t="str">
        <f t="shared" si="20"/>
        <v/>
      </c>
      <c r="AZ34" s="202" t="str">
        <f>_xlfn.IFNA(VLOOKUP(AY34,YearlyCashFlow!$B$7:$M$90,offset,FALSE),"")</f>
        <v/>
      </c>
      <c r="BA34" s="46" t="str">
        <f t="shared" si="7"/>
        <v/>
      </c>
      <c r="BB34" s="25"/>
      <c r="BC34" s="41" t="str">
        <f t="shared" si="21"/>
        <v/>
      </c>
      <c r="BD34" s="41" t="str">
        <f t="shared" si="22"/>
        <v/>
      </c>
      <c r="BE34" s="202" t="str">
        <f>_xlfn.IFNA(VLOOKUP(BD34,YearlyCashFlow!$B$7:$M$90,offset,FALSE),"")</f>
        <v/>
      </c>
      <c r="BF34" s="46" t="str">
        <f t="shared" si="8"/>
        <v/>
      </c>
      <c r="BG34" s="25"/>
      <c r="BH34" s="41" t="str">
        <f t="shared" si="23"/>
        <v/>
      </c>
      <c r="BI34" s="41" t="str">
        <f t="shared" si="24"/>
        <v/>
      </c>
      <c r="BJ34" s="202" t="str">
        <f>_xlfn.IFNA(VLOOKUP(BI34,YearlyCashFlow!$B$7:$M$90,offset,FALSE),"")</f>
        <v/>
      </c>
      <c r="BK34" s="46" t="str">
        <f t="shared" si="9"/>
        <v/>
      </c>
    </row>
    <row r="35" spans="1:63" ht="15">
      <c r="A35" s="1"/>
      <c r="B35" s="20"/>
      <c r="C35" s="1"/>
      <c r="E35" s="1"/>
      <c r="G35" s="1"/>
      <c r="H35" s="24"/>
      <c r="I35" s="25"/>
      <c r="J35" s="40" t="str">
        <f t="shared" si="10"/>
        <v/>
      </c>
      <c r="K35" s="41" t="str">
        <f t="shared" si="25"/>
        <v/>
      </c>
      <c r="L35" s="202" t="str">
        <f>_xlfn.IFNA(VLOOKUP(K35,YearlyCashFlow!$B$7:$M$90,offset,FALSE),"")</f>
        <v/>
      </c>
      <c r="M35" s="46" t="str">
        <f t="shared" si="11"/>
        <v/>
      </c>
      <c r="N35" s="25"/>
      <c r="O35" s="41" t="str">
        <f t="shared" si="12"/>
        <v/>
      </c>
      <c r="P35" s="41" t="str">
        <f t="shared" si="26"/>
        <v/>
      </c>
      <c r="Q35" s="202" t="str">
        <f>_xlfn.IFNA(VLOOKUP(P35,YearlyCashFlow!$B$7:$M$90,offset,FALSE),"")</f>
        <v/>
      </c>
      <c r="R35" s="46" t="str">
        <f t="shared" si="0"/>
        <v/>
      </c>
      <c r="S35" s="25"/>
      <c r="T35" s="41" t="str">
        <f t="shared" si="13"/>
        <v/>
      </c>
      <c r="U35" s="41" t="str">
        <f t="shared" si="27"/>
        <v/>
      </c>
      <c r="V35" s="202" t="str">
        <f>_xlfn.IFNA(VLOOKUP(U35,YearlyCashFlow!$B$7:$M$90,offset,FALSE),"")</f>
        <v/>
      </c>
      <c r="W35" s="46" t="str">
        <f t="shared" si="1"/>
        <v/>
      </c>
      <c r="X35" s="25"/>
      <c r="Y35" s="41" t="str">
        <f t="shared" si="14"/>
        <v/>
      </c>
      <c r="Z35" s="41" t="str">
        <f t="shared" si="28"/>
        <v/>
      </c>
      <c r="AA35" s="202" t="str">
        <f>_xlfn.IFNA(VLOOKUP(Z35,YearlyCashFlow!$B$7:$M$90,offset,FALSE),"")</f>
        <v/>
      </c>
      <c r="AB35" s="46" t="str">
        <f t="shared" si="2"/>
        <v/>
      </c>
      <c r="AC35" s="25"/>
      <c r="AD35" s="41" t="str">
        <f t="shared" si="15"/>
        <v/>
      </c>
      <c r="AE35" s="41" t="str">
        <f t="shared" si="29"/>
        <v/>
      </c>
      <c r="AF35" s="202" t="str">
        <f>_xlfn.IFNA(VLOOKUP(AE35,YearlyCashFlow!$B$7:$M$90,offset,FALSE),"")</f>
        <v/>
      </c>
      <c r="AG35" s="46" t="str">
        <f t="shared" si="3"/>
        <v/>
      </c>
      <c r="AH35" s="25"/>
      <c r="AI35" s="41" t="str">
        <f t="shared" si="16"/>
        <v/>
      </c>
      <c r="AJ35" s="41" t="str">
        <f t="shared" si="30"/>
        <v/>
      </c>
      <c r="AK35" s="202" t="str">
        <f>_xlfn.IFNA(VLOOKUP(AJ35,YearlyCashFlow!$B$7:$M$90,offset,FALSE),"")</f>
        <v/>
      </c>
      <c r="AL35" s="46" t="str">
        <f t="shared" si="4"/>
        <v/>
      </c>
      <c r="AM35" s="25"/>
      <c r="AN35" s="41" t="str">
        <f t="shared" si="17"/>
        <v/>
      </c>
      <c r="AO35" s="41" t="str">
        <f t="shared" si="31"/>
        <v/>
      </c>
      <c r="AP35" s="202" t="str">
        <f>_xlfn.IFNA(VLOOKUP(AO35,YearlyCashFlow!$B$7:$M$90,offset,FALSE),"")</f>
        <v/>
      </c>
      <c r="AQ35" s="46" t="str">
        <f t="shared" si="5"/>
        <v/>
      </c>
      <c r="AR35" s="25"/>
      <c r="AS35" s="41" t="str">
        <f t="shared" si="18"/>
        <v/>
      </c>
      <c r="AT35" s="41" t="str">
        <f t="shared" si="32"/>
        <v/>
      </c>
      <c r="AU35" s="202" t="str">
        <f>_xlfn.IFNA(VLOOKUP(AT35,YearlyCashFlow!$B$7:$M$90,offset,FALSE),"")</f>
        <v/>
      </c>
      <c r="AV35" s="46" t="str">
        <f t="shared" si="6"/>
        <v/>
      </c>
      <c r="AW35" s="25"/>
      <c r="AX35" s="41" t="str">
        <f t="shared" si="19"/>
        <v/>
      </c>
      <c r="AY35" s="41" t="str">
        <f t="shared" si="20"/>
        <v/>
      </c>
      <c r="AZ35" s="202" t="str">
        <f>_xlfn.IFNA(VLOOKUP(AY35,YearlyCashFlow!$B$7:$M$90,offset,FALSE),"")</f>
        <v/>
      </c>
      <c r="BA35" s="46" t="str">
        <f t="shared" si="7"/>
        <v/>
      </c>
      <c r="BB35" s="25"/>
      <c r="BC35" s="41" t="str">
        <f t="shared" si="21"/>
        <v/>
      </c>
      <c r="BD35" s="41" t="str">
        <f t="shared" si="22"/>
        <v/>
      </c>
      <c r="BE35" s="202" t="str">
        <f>_xlfn.IFNA(VLOOKUP(BD35,YearlyCashFlow!$B$7:$M$90,offset,FALSE),"")</f>
        <v/>
      </c>
      <c r="BF35" s="46" t="str">
        <f t="shared" si="8"/>
        <v/>
      </c>
      <c r="BG35" s="25"/>
      <c r="BH35" s="41" t="str">
        <f t="shared" si="23"/>
        <v/>
      </c>
      <c r="BI35" s="41" t="str">
        <f t="shared" si="24"/>
        <v/>
      </c>
      <c r="BJ35" s="202" t="str">
        <f>_xlfn.IFNA(VLOOKUP(BI35,YearlyCashFlow!$B$7:$M$90,offset,FALSE),"")</f>
        <v/>
      </c>
      <c r="BK35" s="46" t="str">
        <f t="shared" si="9"/>
        <v/>
      </c>
    </row>
    <row r="36" spans="1:63" ht="15">
      <c r="A36" s="1"/>
      <c r="B36" s="20"/>
      <c r="C36" s="1"/>
      <c r="E36" s="1"/>
      <c r="G36" s="1"/>
      <c r="H36" s="24"/>
      <c r="I36" s="25"/>
      <c r="J36" s="40" t="str">
        <f t="shared" si="10"/>
        <v/>
      </c>
      <c r="K36" s="41" t="str">
        <f t="shared" si="25"/>
        <v/>
      </c>
      <c r="L36" s="202" t="str">
        <f>_xlfn.IFNA(VLOOKUP(K36,YearlyCashFlow!$B$7:$M$90,offset,FALSE),"")</f>
        <v/>
      </c>
      <c r="M36" s="46" t="str">
        <f t="shared" si="11"/>
        <v/>
      </c>
      <c r="N36" s="25"/>
      <c r="O36" s="41" t="str">
        <f t="shared" si="12"/>
        <v/>
      </c>
      <c r="P36" s="41" t="str">
        <f t="shared" si="26"/>
        <v/>
      </c>
      <c r="Q36" s="202" t="str">
        <f>_xlfn.IFNA(VLOOKUP(P36,YearlyCashFlow!$B$7:$M$90,offset,FALSE),"")</f>
        <v/>
      </c>
      <c r="R36" s="46" t="str">
        <f t="shared" si="0"/>
        <v/>
      </c>
      <c r="S36" s="25"/>
      <c r="T36" s="41" t="str">
        <f t="shared" si="13"/>
        <v/>
      </c>
      <c r="U36" s="41" t="str">
        <f t="shared" si="27"/>
        <v/>
      </c>
      <c r="V36" s="202" t="str">
        <f>_xlfn.IFNA(VLOOKUP(U36,YearlyCashFlow!$B$7:$M$90,offset,FALSE),"")</f>
        <v/>
      </c>
      <c r="W36" s="46" t="str">
        <f t="shared" si="1"/>
        <v/>
      </c>
      <c r="X36" s="25"/>
      <c r="Y36" s="41" t="str">
        <f t="shared" si="14"/>
        <v/>
      </c>
      <c r="Z36" s="41" t="str">
        <f t="shared" si="28"/>
        <v/>
      </c>
      <c r="AA36" s="202" t="str">
        <f>_xlfn.IFNA(VLOOKUP(Z36,YearlyCashFlow!$B$7:$M$90,offset,FALSE),"")</f>
        <v/>
      </c>
      <c r="AB36" s="46" t="str">
        <f t="shared" si="2"/>
        <v/>
      </c>
      <c r="AC36" s="25"/>
      <c r="AD36" s="41" t="str">
        <f t="shared" si="15"/>
        <v/>
      </c>
      <c r="AE36" s="41" t="str">
        <f t="shared" si="29"/>
        <v/>
      </c>
      <c r="AF36" s="202" t="str">
        <f>_xlfn.IFNA(VLOOKUP(AE36,YearlyCashFlow!$B$7:$M$90,offset,FALSE),"")</f>
        <v/>
      </c>
      <c r="AG36" s="46" t="str">
        <f t="shared" si="3"/>
        <v/>
      </c>
      <c r="AH36" s="25"/>
      <c r="AI36" s="41" t="str">
        <f t="shared" si="16"/>
        <v/>
      </c>
      <c r="AJ36" s="41" t="str">
        <f t="shared" si="30"/>
        <v/>
      </c>
      <c r="AK36" s="202" t="str">
        <f>_xlfn.IFNA(VLOOKUP(AJ36,YearlyCashFlow!$B$7:$M$90,offset,FALSE),"")</f>
        <v/>
      </c>
      <c r="AL36" s="46" t="str">
        <f t="shared" si="4"/>
        <v/>
      </c>
      <c r="AM36" s="25"/>
      <c r="AN36" s="41" t="str">
        <f t="shared" si="17"/>
        <v/>
      </c>
      <c r="AO36" s="41" t="str">
        <f t="shared" si="31"/>
        <v/>
      </c>
      <c r="AP36" s="202" t="str">
        <f>_xlfn.IFNA(VLOOKUP(AO36,YearlyCashFlow!$B$7:$M$90,offset,FALSE),"")</f>
        <v/>
      </c>
      <c r="AQ36" s="46" t="str">
        <f t="shared" si="5"/>
        <v/>
      </c>
      <c r="AR36" s="25"/>
      <c r="AS36" s="41" t="str">
        <f t="shared" si="18"/>
        <v/>
      </c>
      <c r="AT36" s="41" t="str">
        <f t="shared" si="32"/>
        <v/>
      </c>
      <c r="AU36" s="202" t="str">
        <f>_xlfn.IFNA(VLOOKUP(AT36,YearlyCashFlow!$B$7:$M$90,offset,FALSE),"")</f>
        <v/>
      </c>
      <c r="AV36" s="46" t="str">
        <f t="shared" si="6"/>
        <v/>
      </c>
      <c r="AW36" s="25"/>
      <c r="AX36" s="41" t="str">
        <f t="shared" si="19"/>
        <v/>
      </c>
      <c r="AY36" s="41" t="str">
        <f t="shared" si="20"/>
        <v/>
      </c>
      <c r="AZ36" s="202" t="str">
        <f>_xlfn.IFNA(VLOOKUP(AY36,YearlyCashFlow!$B$7:$M$90,offset,FALSE),"")</f>
        <v/>
      </c>
      <c r="BA36" s="46" t="str">
        <f t="shared" si="7"/>
        <v/>
      </c>
      <c r="BB36" s="25"/>
      <c r="BC36" s="41" t="str">
        <f t="shared" si="21"/>
        <v/>
      </c>
      <c r="BD36" s="41" t="str">
        <f t="shared" si="22"/>
        <v/>
      </c>
      <c r="BE36" s="202" t="str">
        <f>_xlfn.IFNA(VLOOKUP(BD36,YearlyCashFlow!$B$7:$M$90,offset,FALSE),"")</f>
        <v/>
      </c>
      <c r="BF36" s="46" t="str">
        <f t="shared" si="8"/>
        <v/>
      </c>
      <c r="BG36" s="25"/>
      <c r="BH36" s="41" t="str">
        <f t="shared" si="23"/>
        <v/>
      </c>
      <c r="BI36" s="41" t="str">
        <f t="shared" si="24"/>
        <v/>
      </c>
      <c r="BJ36" s="202" t="str">
        <f>_xlfn.IFNA(VLOOKUP(BI36,YearlyCashFlow!$B$7:$M$90,offset,FALSE),"")</f>
        <v/>
      </c>
      <c r="BK36" s="46" t="str">
        <f t="shared" si="9"/>
        <v/>
      </c>
    </row>
    <row r="37" spans="1:63" ht="15">
      <c r="A37" s="1"/>
      <c r="B37" s="20"/>
      <c r="C37" s="1"/>
      <c r="E37" s="1"/>
      <c r="G37" s="1"/>
      <c r="H37" s="24"/>
      <c r="I37" s="25"/>
      <c r="J37" s="40" t="str">
        <f t="shared" si="10"/>
        <v/>
      </c>
      <c r="K37" s="41" t="str">
        <f t="shared" si="25"/>
        <v/>
      </c>
      <c r="L37" s="202" t="str">
        <f>_xlfn.IFNA(VLOOKUP(K37,YearlyCashFlow!$B$7:$M$90,offset,FALSE),"")</f>
        <v/>
      </c>
      <c r="M37" s="46" t="str">
        <f t="shared" si="11"/>
        <v/>
      </c>
      <c r="N37" s="25"/>
      <c r="O37" s="41" t="str">
        <f t="shared" si="12"/>
        <v/>
      </c>
      <c r="P37" s="41" t="str">
        <f t="shared" si="26"/>
        <v/>
      </c>
      <c r="Q37" s="202" t="str">
        <f>_xlfn.IFNA(VLOOKUP(P37,YearlyCashFlow!$B$7:$M$90,offset,FALSE),"")</f>
        <v/>
      </c>
      <c r="R37" s="46" t="str">
        <f t="shared" si="0"/>
        <v/>
      </c>
      <c r="S37" s="25"/>
      <c r="T37" s="41" t="str">
        <f t="shared" si="13"/>
        <v/>
      </c>
      <c r="U37" s="41" t="str">
        <f t="shared" si="27"/>
        <v/>
      </c>
      <c r="V37" s="202" t="str">
        <f>_xlfn.IFNA(VLOOKUP(U37,YearlyCashFlow!$B$7:$M$90,offset,FALSE),"")</f>
        <v/>
      </c>
      <c r="W37" s="46" t="str">
        <f t="shared" si="1"/>
        <v/>
      </c>
      <c r="X37" s="25"/>
      <c r="Y37" s="41" t="str">
        <f t="shared" si="14"/>
        <v/>
      </c>
      <c r="Z37" s="41" t="str">
        <f t="shared" si="28"/>
        <v/>
      </c>
      <c r="AA37" s="202" t="str">
        <f>_xlfn.IFNA(VLOOKUP(Z37,YearlyCashFlow!$B$7:$M$90,offset,FALSE),"")</f>
        <v/>
      </c>
      <c r="AB37" s="46" t="str">
        <f t="shared" si="2"/>
        <v/>
      </c>
      <c r="AC37" s="25"/>
      <c r="AD37" s="41" t="str">
        <f t="shared" si="15"/>
        <v/>
      </c>
      <c r="AE37" s="41" t="str">
        <f t="shared" si="29"/>
        <v/>
      </c>
      <c r="AF37" s="202" t="str">
        <f>_xlfn.IFNA(VLOOKUP(AE37,YearlyCashFlow!$B$7:$M$90,offset,FALSE),"")</f>
        <v/>
      </c>
      <c r="AG37" s="46" t="str">
        <f t="shared" si="3"/>
        <v/>
      </c>
      <c r="AH37" s="25"/>
      <c r="AI37" s="41" t="str">
        <f t="shared" si="16"/>
        <v/>
      </c>
      <c r="AJ37" s="41" t="str">
        <f t="shared" si="30"/>
        <v/>
      </c>
      <c r="AK37" s="202" t="str">
        <f>_xlfn.IFNA(VLOOKUP(AJ37,YearlyCashFlow!$B$7:$M$90,offset,FALSE),"")</f>
        <v/>
      </c>
      <c r="AL37" s="46" t="str">
        <f t="shared" si="4"/>
        <v/>
      </c>
      <c r="AM37" s="25"/>
      <c r="AN37" s="41" t="str">
        <f t="shared" si="17"/>
        <v/>
      </c>
      <c r="AO37" s="41" t="str">
        <f t="shared" si="31"/>
        <v/>
      </c>
      <c r="AP37" s="202" t="str">
        <f>_xlfn.IFNA(VLOOKUP(AO37,YearlyCashFlow!$B$7:$M$90,offset,FALSE),"")</f>
        <v/>
      </c>
      <c r="AQ37" s="46" t="str">
        <f t="shared" si="5"/>
        <v/>
      </c>
      <c r="AR37" s="25"/>
      <c r="AS37" s="41" t="str">
        <f t="shared" si="18"/>
        <v/>
      </c>
      <c r="AT37" s="41" t="str">
        <f t="shared" si="32"/>
        <v/>
      </c>
      <c r="AU37" s="202" t="str">
        <f>_xlfn.IFNA(VLOOKUP(AT37,YearlyCashFlow!$B$7:$M$90,offset,FALSE),"")</f>
        <v/>
      </c>
      <c r="AV37" s="46" t="str">
        <f t="shared" si="6"/>
        <v/>
      </c>
      <c r="AW37" s="25"/>
      <c r="AX37" s="41" t="str">
        <f t="shared" si="19"/>
        <v/>
      </c>
      <c r="AY37" s="41" t="str">
        <f t="shared" si="20"/>
        <v/>
      </c>
      <c r="AZ37" s="202" t="str">
        <f>_xlfn.IFNA(VLOOKUP(AY37,YearlyCashFlow!$B$7:$M$90,offset,FALSE),"")</f>
        <v/>
      </c>
      <c r="BA37" s="46" t="str">
        <f t="shared" si="7"/>
        <v/>
      </c>
      <c r="BB37" s="25"/>
      <c r="BC37" s="41" t="str">
        <f t="shared" si="21"/>
        <v/>
      </c>
      <c r="BD37" s="41" t="str">
        <f t="shared" si="22"/>
        <v/>
      </c>
      <c r="BE37" s="202" t="str">
        <f>_xlfn.IFNA(VLOOKUP(BD37,YearlyCashFlow!$B$7:$M$90,offset,FALSE),"")</f>
        <v/>
      </c>
      <c r="BF37" s="46" t="str">
        <f t="shared" si="8"/>
        <v/>
      </c>
      <c r="BG37" s="25"/>
      <c r="BH37" s="41" t="str">
        <f t="shared" si="23"/>
        <v/>
      </c>
      <c r="BI37" s="41" t="str">
        <f t="shared" si="24"/>
        <v/>
      </c>
      <c r="BJ37" s="202" t="str">
        <f>_xlfn.IFNA(VLOOKUP(BI37,YearlyCashFlow!$B$7:$M$90,offset,FALSE),"")</f>
        <v/>
      </c>
      <c r="BK37" s="46" t="str">
        <f t="shared" si="9"/>
        <v/>
      </c>
    </row>
    <row r="38" spans="1:63" ht="15">
      <c r="A38" s="1"/>
      <c r="B38" s="20"/>
      <c r="C38" s="1"/>
      <c r="E38" s="1"/>
      <c r="G38" s="1"/>
      <c r="H38" s="24"/>
      <c r="I38" s="25"/>
      <c r="J38" s="40" t="str">
        <f t="shared" si="10"/>
        <v/>
      </c>
      <c r="K38" s="41" t="str">
        <f t="shared" si="25"/>
        <v/>
      </c>
      <c r="L38" s="202" t="str">
        <f>_xlfn.IFNA(VLOOKUP(K38,YearlyCashFlow!$B$7:$M$90,offset,FALSE),"")</f>
        <v/>
      </c>
      <c r="M38" s="46" t="str">
        <f t="shared" si="11"/>
        <v/>
      </c>
      <c r="N38" s="25"/>
      <c r="O38" s="41" t="str">
        <f t="shared" si="12"/>
        <v/>
      </c>
      <c r="P38" s="41" t="str">
        <f t="shared" si="26"/>
        <v/>
      </c>
      <c r="Q38" s="202" t="str">
        <f>_xlfn.IFNA(VLOOKUP(P38,YearlyCashFlow!$B$7:$M$90,offset,FALSE),"")</f>
        <v/>
      </c>
      <c r="R38" s="46" t="str">
        <f t="shared" si="0"/>
        <v/>
      </c>
      <c r="S38" s="25"/>
      <c r="T38" s="41" t="str">
        <f t="shared" si="13"/>
        <v/>
      </c>
      <c r="U38" s="41" t="str">
        <f t="shared" si="27"/>
        <v/>
      </c>
      <c r="V38" s="202" t="str">
        <f>_xlfn.IFNA(VLOOKUP(U38,YearlyCashFlow!$B$7:$M$90,offset,FALSE),"")</f>
        <v/>
      </c>
      <c r="W38" s="46" t="str">
        <f t="shared" si="1"/>
        <v/>
      </c>
      <c r="X38" s="25"/>
      <c r="Y38" s="41" t="str">
        <f t="shared" si="14"/>
        <v/>
      </c>
      <c r="Z38" s="41" t="str">
        <f t="shared" si="28"/>
        <v/>
      </c>
      <c r="AA38" s="202" t="str">
        <f>_xlfn.IFNA(VLOOKUP(Z38,YearlyCashFlow!$B$7:$M$90,offset,FALSE),"")</f>
        <v/>
      </c>
      <c r="AB38" s="46" t="str">
        <f t="shared" si="2"/>
        <v/>
      </c>
      <c r="AC38" s="25"/>
      <c r="AD38" s="41" t="str">
        <f t="shared" si="15"/>
        <v/>
      </c>
      <c r="AE38" s="41" t="str">
        <f t="shared" si="29"/>
        <v/>
      </c>
      <c r="AF38" s="202" t="str">
        <f>_xlfn.IFNA(VLOOKUP(AE38,YearlyCashFlow!$B$7:$M$90,offset,FALSE),"")</f>
        <v/>
      </c>
      <c r="AG38" s="46" t="str">
        <f t="shared" si="3"/>
        <v/>
      </c>
      <c r="AH38" s="25"/>
      <c r="AI38" s="41" t="str">
        <f t="shared" si="16"/>
        <v/>
      </c>
      <c r="AJ38" s="41" t="str">
        <f t="shared" si="30"/>
        <v/>
      </c>
      <c r="AK38" s="202" t="str">
        <f>_xlfn.IFNA(VLOOKUP(AJ38,YearlyCashFlow!$B$7:$M$90,offset,FALSE),"")</f>
        <v/>
      </c>
      <c r="AL38" s="46" t="str">
        <f t="shared" si="4"/>
        <v/>
      </c>
      <c r="AM38" s="25"/>
      <c r="AN38" s="41" t="str">
        <f t="shared" si="17"/>
        <v/>
      </c>
      <c r="AO38" s="41" t="str">
        <f t="shared" si="31"/>
        <v/>
      </c>
      <c r="AP38" s="202" t="str">
        <f>_xlfn.IFNA(VLOOKUP(AO38,YearlyCashFlow!$B$7:$M$90,offset,FALSE),"")</f>
        <v/>
      </c>
      <c r="AQ38" s="46" t="str">
        <f t="shared" si="5"/>
        <v/>
      </c>
      <c r="AR38" s="25"/>
      <c r="AS38" s="41" t="str">
        <f t="shared" si="18"/>
        <v/>
      </c>
      <c r="AT38" s="41" t="str">
        <f t="shared" si="32"/>
        <v/>
      </c>
      <c r="AU38" s="202" t="str">
        <f>_xlfn.IFNA(VLOOKUP(AT38,YearlyCashFlow!$B$7:$M$90,offset,FALSE),"")</f>
        <v/>
      </c>
      <c r="AV38" s="46" t="str">
        <f t="shared" si="6"/>
        <v/>
      </c>
      <c r="AW38" s="25"/>
      <c r="AX38" s="41" t="str">
        <f t="shared" si="19"/>
        <v/>
      </c>
      <c r="AY38" s="41" t="str">
        <f t="shared" si="20"/>
        <v/>
      </c>
      <c r="AZ38" s="202" t="str">
        <f>_xlfn.IFNA(VLOOKUP(AY38,YearlyCashFlow!$B$7:$M$90,offset,FALSE),"")</f>
        <v/>
      </c>
      <c r="BA38" s="46" t="str">
        <f t="shared" si="7"/>
        <v/>
      </c>
      <c r="BB38" s="25"/>
      <c r="BC38" s="41" t="str">
        <f t="shared" si="21"/>
        <v/>
      </c>
      <c r="BD38" s="41" t="str">
        <f t="shared" si="22"/>
        <v/>
      </c>
      <c r="BE38" s="202" t="str">
        <f>_xlfn.IFNA(VLOOKUP(BD38,YearlyCashFlow!$B$7:$M$90,offset,FALSE),"")</f>
        <v/>
      </c>
      <c r="BF38" s="46" t="str">
        <f t="shared" si="8"/>
        <v/>
      </c>
      <c r="BG38" s="25"/>
      <c r="BH38" s="41" t="str">
        <f t="shared" si="23"/>
        <v/>
      </c>
      <c r="BI38" s="41" t="str">
        <f t="shared" si="24"/>
        <v/>
      </c>
      <c r="BJ38" s="202" t="str">
        <f>_xlfn.IFNA(VLOOKUP(BI38,YearlyCashFlow!$B$7:$M$90,offset,FALSE),"")</f>
        <v/>
      </c>
      <c r="BK38" s="46" t="str">
        <f t="shared" si="9"/>
        <v/>
      </c>
    </row>
    <row r="39" spans="1:63" ht="15.75" thickBot="1">
      <c r="A39" s="1"/>
      <c r="B39" s="20"/>
      <c r="C39" s="1"/>
      <c r="E39" s="1"/>
      <c r="G39" s="1"/>
      <c r="H39" s="24"/>
      <c r="I39" s="56"/>
      <c r="J39" s="57" t="str">
        <f t="shared" si="10"/>
        <v/>
      </c>
      <c r="K39" s="58" t="str">
        <f t="shared" si="25"/>
        <v/>
      </c>
      <c r="L39" s="59" t="str">
        <f aca="true" t="shared" si="33" ref="L39">IF(J39&lt;=k-1,L38*(1+rinf),"")</f>
        <v/>
      </c>
      <c r="M39" s="59" t="str">
        <f t="shared" si="11"/>
        <v/>
      </c>
      <c r="N39" s="56"/>
      <c r="O39" s="58" t="str">
        <f t="shared" si="12"/>
        <v/>
      </c>
      <c r="P39" s="58" t="str">
        <f t="shared" si="26"/>
        <v/>
      </c>
      <c r="Q39" s="59" t="str">
        <f aca="true" t="shared" si="34" ref="Q39">IF(O39&lt;=k2b-1,Q38*(1+rinf),"")</f>
        <v/>
      </c>
      <c r="R39" s="59" t="str">
        <f t="shared" si="0"/>
        <v/>
      </c>
      <c r="S39" s="56"/>
      <c r="T39" s="58" t="str">
        <f t="shared" si="13"/>
        <v/>
      </c>
      <c r="U39" s="58" t="str">
        <f t="shared" si="27"/>
        <v/>
      </c>
      <c r="V39" s="59" t="str">
        <f aca="true" t="shared" si="35" ref="V39">IF(T39&lt;=k3b-1,V38*(1+rinf),"")</f>
        <v/>
      </c>
      <c r="W39" s="59" t="str">
        <f t="shared" si="1"/>
        <v/>
      </c>
      <c r="X39" s="56"/>
      <c r="Y39" s="58" t="str">
        <f t="shared" si="14"/>
        <v/>
      </c>
      <c r="Z39" s="58" t="str">
        <f t="shared" si="28"/>
        <v/>
      </c>
      <c r="AA39" s="59" t="str">
        <f aca="true" t="shared" si="36" ref="AA39">IF(Y39&lt;=k4b-1,AA38*(1+rinf),"")</f>
        <v/>
      </c>
      <c r="AB39" s="59" t="str">
        <f t="shared" si="2"/>
        <v/>
      </c>
      <c r="AC39" s="56"/>
      <c r="AD39" s="58" t="str">
        <f t="shared" si="15"/>
        <v/>
      </c>
      <c r="AE39" s="58" t="str">
        <f t="shared" si="29"/>
        <v/>
      </c>
      <c r="AF39" s="59" t="str">
        <f aca="true" t="shared" si="37" ref="AF39">IF(AD39&lt;=k5b-1,AF38*(1+rinf),"")</f>
        <v/>
      </c>
      <c r="AG39" s="59" t="str">
        <f t="shared" si="3"/>
        <v/>
      </c>
      <c r="AH39" s="56"/>
      <c r="AI39" s="58" t="str">
        <f t="shared" si="16"/>
        <v/>
      </c>
      <c r="AJ39" s="58" t="str">
        <f t="shared" si="30"/>
        <v/>
      </c>
      <c r="AK39" s="59" t="str">
        <f aca="true" t="shared" si="38" ref="AK39">IF(AI39&lt;=k6b-1,AK38*(1+rinf),"")</f>
        <v/>
      </c>
      <c r="AL39" s="59" t="str">
        <f t="shared" si="4"/>
        <v/>
      </c>
      <c r="AM39" s="56"/>
      <c r="AN39" s="58" t="str">
        <f t="shared" si="17"/>
        <v/>
      </c>
      <c r="AO39" s="58" t="str">
        <f t="shared" si="31"/>
        <v/>
      </c>
      <c r="AP39" s="59" t="str">
        <f aca="true" t="shared" si="39" ref="AP39">IF(AN39&lt;=k7b-1,AP38*(1+rinf),"")</f>
        <v/>
      </c>
      <c r="AQ39" s="59" t="str">
        <f t="shared" si="5"/>
        <v/>
      </c>
      <c r="AR39" s="56"/>
      <c r="AS39" s="41" t="str">
        <f t="shared" si="18"/>
        <v/>
      </c>
      <c r="AT39" s="58" t="str">
        <f t="shared" si="32"/>
        <v/>
      </c>
      <c r="AU39" s="59" t="str">
        <f aca="true" t="shared" si="40" ref="AU39">IF(AS39&lt;=k7b-1,AU38*(1+rinf),"")</f>
        <v/>
      </c>
      <c r="AV39" s="46" t="str">
        <f t="shared" si="6"/>
        <v/>
      </c>
      <c r="AW39" s="56"/>
      <c r="AX39" s="41" t="str">
        <f t="shared" si="19"/>
        <v/>
      </c>
      <c r="AY39" s="41" t="str">
        <f aca="true" t="shared" si="41" ref="AY39">IF(AX39="","",AY38+1)</f>
        <v/>
      </c>
      <c r="AZ39" s="202" t="str">
        <f>_xlfn.IFNA(VLOOKUP(AY39,YearlyCashFlow!$B$7:$M$90,11,FALSE),"")</f>
        <v/>
      </c>
      <c r="BA39" s="46" t="str">
        <f t="shared" si="7"/>
        <v/>
      </c>
      <c r="BB39" s="56"/>
      <c r="BC39" s="41" t="str">
        <f t="shared" si="21"/>
        <v/>
      </c>
      <c r="BD39" s="41" t="str">
        <f t="shared" si="22"/>
        <v/>
      </c>
      <c r="BE39" s="202" t="str">
        <f>_xlfn.IFNA(VLOOKUP(BD39,YearlyCashFlow!$B$7:$M$90,11,FALSE),"")</f>
        <v/>
      </c>
      <c r="BF39" s="46" t="str">
        <f t="shared" si="8"/>
        <v/>
      </c>
      <c r="BG39" s="56"/>
      <c r="BH39" s="41" t="str">
        <f t="shared" si="23"/>
        <v/>
      </c>
      <c r="BI39" s="41" t="str">
        <f t="shared" si="24"/>
        <v/>
      </c>
      <c r="BJ39" s="202" t="str">
        <f>_xlfn.IFNA(VLOOKUP(BI39,YearlyCashFlow!$B$7:$M$90,11,FALSE),"")</f>
        <v/>
      </c>
      <c r="BK39" s="46" t="str">
        <f t="shared" si="9"/>
        <v/>
      </c>
    </row>
    <row r="40" spans="1:52" ht="14.45" customHeight="1">
      <c r="A40" s="1"/>
      <c r="B40" s="20"/>
      <c r="C40" s="1"/>
      <c r="E40" s="1"/>
      <c r="G40" s="1"/>
      <c r="H40" s="24"/>
      <c r="I40" s="60"/>
      <c r="J40" s="1"/>
      <c r="K40" s="24"/>
      <c r="L40" s="24"/>
      <c r="M40" s="20"/>
      <c r="N40" s="60"/>
      <c r="O40" s="1"/>
      <c r="P40" s="24"/>
      <c r="Q40" s="24"/>
      <c r="R40" s="20"/>
      <c r="S40" s="60"/>
      <c r="T40" s="1"/>
      <c r="U40" s="24"/>
      <c r="V40" s="24"/>
      <c r="W40" s="20"/>
      <c r="X40" s="60"/>
      <c r="Y40" s="1"/>
      <c r="Z40" s="24"/>
      <c r="AA40" s="24"/>
      <c r="AB40" s="20"/>
      <c r="AC40" s="60"/>
      <c r="AD40" s="1"/>
      <c r="AE40" s="24"/>
      <c r="AF40" s="24"/>
      <c r="AG40" s="20"/>
      <c r="AH40" s="60"/>
      <c r="AI40" s="1"/>
      <c r="AJ40" s="24"/>
      <c r="AK40" s="24"/>
      <c r="AL40" s="20"/>
      <c r="AM40" s="60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4.45" customHeight="1">
      <c r="A41" s="1"/>
      <c r="B41" s="20"/>
      <c r="C41" s="1"/>
      <c r="E41" s="1"/>
      <c r="G41" s="1"/>
      <c r="H41" s="24"/>
      <c r="I41" s="60"/>
      <c r="J41" s="1"/>
      <c r="K41" s="24"/>
      <c r="L41" s="24"/>
      <c r="M41" s="20"/>
      <c r="N41" s="60"/>
      <c r="O41" s="1"/>
      <c r="P41" s="24"/>
      <c r="Q41" s="24"/>
      <c r="R41" s="20"/>
      <c r="S41" s="60"/>
      <c r="T41" s="1"/>
      <c r="U41" s="24"/>
      <c r="V41" s="24"/>
      <c r="W41" s="20"/>
      <c r="X41" s="60"/>
      <c r="Y41" s="1"/>
      <c r="Z41" s="24"/>
      <c r="AA41" s="24"/>
      <c r="AB41" s="20"/>
      <c r="AC41" s="60"/>
      <c r="AD41" s="1"/>
      <c r="AE41" s="24"/>
      <c r="AF41" s="24"/>
      <c r="AG41" s="20"/>
      <c r="AH41" s="60"/>
      <c r="AI41" s="1"/>
      <c r="AJ41" s="24"/>
      <c r="AK41" s="24"/>
      <c r="AL41" s="20"/>
      <c r="AM41" s="60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5">
      <c r="A42" s="1"/>
      <c r="B42" s="20"/>
      <c r="C42" s="1"/>
      <c r="E42" s="1"/>
      <c r="G42" s="1"/>
      <c r="H42" s="24"/>
      <c r="I42" s="60"/>
      <c r="J42" s="1"/>
      <c r="K42" s="24"/>
      <c r="L42" s="24"/>
      <c r="M42" s="20"/>
      <c r="N42" s="60"/>
      <c r="O42" s="1"/>
      <c r="P42" s="24"/>
      <c r="Q42" s="24"/>
      <c r="R42" s="20"/>
      <c r="S42" s="60"/>
      <c r="T42" s="1"/>
      <c r="U42" s="24"/>
      <c r="V42" s="24"/>
      <c r="W42" s="20"/>
      <c r="X42" s="60"/>
      <c r="Y42" s="1"/>
      <c r="Z42" s="24"/>
      <c r="AA42" s="24"/>
      <c r="AB42" s="20"/>
      <c r="AC42" s="60"/>
      <c r="AD42" s="1"/>
      <c r="AE42" s="24"/>
      <c r="AF42" s="24"/>
      <c r="AG42" s="20"/>
      <c r="AH42" s="60"/>
      <c r="AI42" s="1"/>
      <c r="AJ42" s="24"/>
      <c r="AK42" s="24"/>
      <c r="AL42" s="20"/>
      <c r="AM42" s="60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5">
      <c r="A43" s="1"/>
      <c r="B43" s="20"/>
      <c r="C43" s="1"/>
      <c r="E43" s="1"/>
      <c r="G43" s="1"/>
      <c r="H43" s="24"/>
      <c r="I43" s="60"/>
      <c r="J43" s="1"/>
      <c r="K43" s="24"/>
      <c r="L43" s="24"/>
      <c r="M43" s="20"/>
      <c r="N43" s="60"/>
      <c r="O43" s="1"/>
      <c r="P43" s="24"/>
      <c r="Q43" s="24"/>
      <c r="R43" s="20"/>
      <c r="S43" s="60"/>
      <c r="T43" s="1"/>
      <c r="U43" s="24"/>
      <c r="V43" s="24"/>
      <c r="W43" s="20"/>
      <c r="X43" s="60"/>
      <c r="Y43" s="1"/>
      <c r="Z43" s="24"/>
      <c r="AA43" s="24"/>
      <c r="AB43" s="20"/>
      <c r="AC43" s="60"/>
      <c r="AD43" s="1"/>
      <c r="AE43" s="24"/>
      <c r="AF43" s="24"/>
      <c r="AG43" s="20"/>
      <c r="AH43" s="60"/>
      <c r="AI43" s="1"/>
      <c r="AJ43" s="24"/>
      <c r="AK43" s="24"/>
      <c r="AL43" s="20"/>
      <c r="AM43" s="60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5">
      <c r="A44" s="1"/>
      <c r="B44" s="20"/>
      <c r="C44" s="1"/>
      <c r="E44" s="1"/>
      <c r="G44" s="1"/>
      <c r="H44" s="24"/>
      <c r="I44" s="60"/>
      <c r="J44" s="1"/>
      <c r="K44" s="24"/>
      <c r="L44" s="24"/>
      <c r="M44" s="20"/>
      <c r="N44" s="60"/>
      <c r="O44" s="1"/>
      <c r="P44" s="24"/>
      <c r="Q44" s="24"/>
      <c r="R44" s="20"/>
      <c r="S44" s="60"/>
      <c r="T44" s="1"/>
      <c r="U44" s="24"/>
      <c r="V44" s="24"/>
      <c r="W44" s="20"/>
      <c r="X44" s="60"/>
      <c r="Y44" s="1"/>
      <c r="Z44" s="24"/>
      <c r="AA44" s="24"/>
      <c r="AB44" s="20"/>
      <c r="AC44" s="60"/>
      <c r="AD44" s="1"/>
      <c r="AE44" s="24"/>
      <c r="AF44" s="24"/>
      <c r="AG44" s="20"/>
      <c r="AH44" s="60"/>
      <c r="AI44" s="1"/>
      <c r="AJ44" s="24"/>
      <c r="AK44" s="24"/>
      <c r="AL44" s="20"/>
      <c r="AM44" s="60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5">
      <c r="A45" s="1"/>
      <c r="B45" s="20"/>
      <c r="C45" s="1"/>
      <c r="E45" s="1"/>
      <c r="G45" s="1"/>
      <c r="H45" s="24"/>
      <c r="I45" s="60"/>
      <c r="J45" s="1"/>
      <c r="K45" s="24"/>
      <c r="L45" s="24"/>
      <c r="M45" s="20"/>
      <c r="N45" s="60"/>
      <c r="O45" s="1"/>
      <c r="P45" s="24"/>
      <c r="Q45" s="24"/>
      <c r="R45" s="20"/>
      <c r="S45" s="60"/>
      <c r="T45" s="1"/>
      <c r="U45" s="24"/>
      <c r="V45" s="24"/>
      <c r="W45" s="20"/>
      <c r="X45" s="60"/>
      <c r="Y45" s="1"/>
      <c r="Z45" s="24"/>
      <c r="AA45" s="24"/>
      <c r="AB45" s="20"/>
      <c r="AC45" s="60"/>
      <c r="AD45" s="1"/>
      <c r="AE45" s="24"/>
      <c r="AF45" s="24"/>
      <c r="AG45" s="20"/>
      <c r="AH45" s="60"/>
      <c r="AI45" s="1"/>
      <c r="AJ45" s="24"/>
      <c r="AK45" s="24"/>
      <c r="AL45" s="20"/>
      <c r="AM45" s="60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5">
      <c r="A46" s="1"/>
      <c r="B46" s="20"/>
      <c r="C46" s="1"/>
      <c r="E46" s="1"/>
      <c r="G46" s="1"/>
      <c r="H46" s="24"/>
      <c r="I46" s="60"/>
      <c r="J46" s="1"/>
      <c r="K46" s="24"/>
      <c r="L46" s="24"/>
      <c r="M46" s="20"/>
      <c r="N46" s="60"/>
      <c r="O46" s="1"/>
      <c r="P46" s="24"/>
      <c r="Q46" s="24"/>
      <c r="R46" s="20"/>
      <c r="S46" s="60"/>
      <c r="T46" s="1"/>
      <c r="U46" s="24"/>
      <c r="V46" s="24"/>
      <c r="W46" s="20"/>
      <c r="X46" s="60"/>
      <c r="Y46" s="1"/>
      <c r="Z46" s="24"/>
      <c r="AA46" s="24"/>
      <c r="AB46" s="20"/>
      <c r="AC46" s="60"/>
      <c r="AD46" s="1"/>
      <c r="AE46" s="24"/>
      <c r="AF46" s="24"/>
      <c r="AG46" s="20"/>
      <c r="AH46" s="60"/>
      <c r="AI46" s="1"/>
      <c r="AJ46" s="24"/>
      <c r="AK46" s="24"/>
      <c r="AL46" s="20"/>
      <c r="AM46" s="60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5">
      <c r="A47" s="1"/>
      <c r="B47" s="20"/>
      <c r="C47" s="1"/>
      <c r="E47" s="1"/>
      <c r="G47" s="1"/>
      <c r="H47" s="24"/>
      <c r="I47" s="60"/>
      <c r="J47" s="1"/>
      <c r="K47" s="24"/>
      <c r="L47" s="24"/>
      <c r="M47" s="20"/>
      <c r="N47" s="60"/>
      <c r="O47" s="1"/>
      <c r="P47" s="24"/>
      <c r="Q47" s="24"/>
      <c r="R47" s="20"/>
      <c r="S47" s="60"/>
      <c r="T47" s="1"/>
      <c r="U47" s="24"/>
      <c r="V47" s="24"/>
      <c r="W47" s="20"/>
      <c r="X47" s="60"/>
      <c r="Y47" s="1"/>
      <c r="Z47" s="24"/>
      <c r="AA47" s="24"/>
      <c r="AB47" s="20"/>
      <c r="AC47" s="60"/>
      <c r="AD47" s="1"/>
      <c r="AE47" s="24"/>
      <c r="AF47" s="24"/>
      <c r="AG47" s="20"/>
      <c r="AH47" s="60"/>
      <c r="AI47" s="1"/>
      <c r="AJ47" s="24"/>
      <c r="AK47" s="24"/>
      <c r="AL47" s="20"/>
      <c r="AM47" s="60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5">
      <c r="A48" s="1"/>
      <c r="B48" s="20"/>
      <c r="C48" s="1"/>
      <c r="E48" s="1"/>
      <c r="G48" s="1"/>
      <c r="H48" s="24"/>
      <c r="I48" s="60"/>
      <c r="J48" s="1"/>
      <c r="K48" s="24"/>
      <c r="L48" s="24"/>
      <c r="M48" s="20"/>
      <c r="N48" s="60"/>
      <c r="O48" s="1"/>
      <c r="P48" s="24"/>
      <c r="Q48" s="24"/>
      <c r="R48" s="20"/>
      <c r="S48" s="60"/>
      <c r="T48" s="1"/>
      <c r="U48" s="24"/>
      <c r="V48" s="24"/>
      <c r="W48" s="20"/>
      <c r="X48" s="60"/>
      <c r="Y48" s="1"/>
      <c r="Z48" s="24"/>
      <c r="AA48" s="24"/>
      <c r="AB48" s="20"/>
      <c r="AC48" s="60"/>
      <c r="AD48" s="1"/>
      <c r="AE48" s="24"/>
      <c r="AF48" s="24"/>
      <c r="AG48" s="20"/>
      <c r="AH48" s="60"/>
      <c r="AI48" s="1"/>
      <c r="AJ48" s="24"/>
      <c r="AK48" s="24"/>
      <c r="AL48" s="20"/>
      <c r="AM48" s="60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5">
      <c r="A49" s="1"/>
      <c r="B49" s="20"/>
      <c r="C49" s="1"/>
      <c r="E49" s="1"/>
      <c r="G49" s="1"/>
      <c r="H49" s="24"/>
      <c r="I49" s="60"/>
      <c r="J49" s="1"/>
      <c r="K49" s="24"/>
      <c r="L49" s="24"/>
      <c r="M49" s="20"/>
      <c r="N49" s="60"/>
      <c r="O49" s="1"/>
      <c r="P49" s="24"/>
      <c r="Q49" s="24"/>
      <c r="R49" s="20"/>
      <c r="S49" s="60"/>
      <c r="T49" s="1"/>
      <c r="U49" s="24"/>
      <c r="V49" s="24"/>
      <c r="W49" s="20"/>
      <c r="X49" s="60"/>
      <c r="Y49" s="1"/>
      <c r="Z49" s="24"/>
      <c r="AA49" s="24"/>
      <c r="AB49" s="20"/>
      <c r="AC49" s="60"/>
      <c r="AD49" s="1"/>
      <c r="AE49" s="24"/>
      <c r="AF49" s="24"/>
      <c r="AG49" s="20"/>
      <c r="AH49" s="60"/>
      <c r="AI49" s="1"/>
      <c r="AJ49" s="24"/>
      <c r="AK49" s="24"/>
      <c r="AL49" s="20"/>
      <c r="AM49" s="60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5">
      <c r="A50" s="1"/>
      <c r="B50" s="20"/>
      <c r="C50" s="1"/>
      <c r="E50" s="1"/>
      <c r="G50" s="1"/>
      <c r="H50" s="24"/>
      <c r="I50" s="60"/>
      <c r="J50" s="1"/>
      <c r="K50" s="24"/>
      <c r="L50" s="24"/>
      <c r="M50" s="20"/>
      <c r="N50" s="60"/>
      <c r="O50" s="1"/>
      <c r="P50" s="24"/>
      <c r="Q50" s="24"/>
      <c r="R50" s="20"/>
      <c r="S50" s="60"/>
      <c r="T50" s="1"/>
      <c r="U50" s="24"/>
      <c r="V50" s="24"/>
      <c r="W50" s="20"/>
      <c r="X50" s="60"/>
      <c r="Y50" s="1"/>
      <c r="Z50" s="24"/>
      <c r="AA50" s="24"/>
      <c r="AB50" s="20"/>
      <c r="AC50" s="60"/>
      <c r="AD50" s="1"/>
      <c r="AE50" s="24"/>
      <c r="AF50" s="24"/>
      <c r="AG50" s="20"/>
      <c r="AH50" s="60"/>
      <c r="AI50" s="1"/>
      <c r="AJ50" s="24"/>
      <c r="AK50" s="24"/>
      <c r="AL50" s="20"/>
      <c r="AM50" s="60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5">
      <c r="A51" s="1"/>
      <c r="B51" s="20"/>
      <c r="C51" s="1"/>
      <c r="E51" s="1"/>
      <c r="G51" s="1"/>
      <c r="H51" s="24"/>
      <c r="I51" s="60"/>
      <c r="J51" s="1"/>
      <c r="K51" s="24"/>
      <c r="L51" s="24"/>
      <c r="M51" s="20"/>
      <c r="N51" s="60"/>
      <c r="O51" s="1"/>
      <c r="P51" s="24"/>
      <c r="Q51" s="24"/>
      <c r="R51" s="20"/>
      <c r="S51" s="60"/>
      <c r="T51" s="1"/>
      <c r="U51" s="24"/>
      <c r="V51" s="24"/>
      <c r="W51" s="20"/>
      <c r="X51" s="60"/>
      <c r="Y51" s="1"/>
      <c r="Z51" s="24"/>
      <c r="AA51" s="24"/>
      <c r="AB51" s="20"/>
      <c r="AC51" s="60"/>
      <c r="AD51" s="1"/>
      <c r="AE51" s="24"/>
      <c r="AF51" s="24"/>
      <c r="AG51" s="20"/>
      <c r="AH51" s="60"/>
      <c r="AI51" s="1"/>
      <c r="AJ51" s="24"/>
      <c r="AK51" s="24"/>
      <c r="AL51" s="20"/>
      <c r="AM51" s="60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5">
      <c r="A52" s="1"/>
      <c r="B52" s="20"/>
      <c r="C52" s="1"/>
      <c r="E52" s="1"/>
      <c r="G52" s="1"/>
      <c r="H52" s="24"/>
      <c r="I52" s="60"/>
      <c r="J52" s="1"/>
      <c r="K52" s="24"/>
      <c r="L52" s="24"/>
      <c r="M52" s="20"/>
      <c r="N52" s="60"/>
      <c r="O52" s="1"/>
      <c r="P52" s="24"/>
      <c r="Q52" s="24"/>
      <c r="R52" s="20"/>
      <c r="S52" s="60"/>
      <c r="T52" s="1"/>
      <c r="U52" s="24"/>
      <c r="V52" s="24"/>
      <c r="W52" s="20"/>
      <c r="X52" s="60"/>
      <c r="Y52" s="1"/>
      <c r="Z52" s="24"/>
      <c r="AA52" s="24"/>
      <c r="AB52" s="20"/>
      <c r="AC52" s="60"/>
      <c r="AD52" s="1"/>
      <c r="AE52" s="24"/>
      <c r="AF52" s="24"/>
      <c r="AG52" s="20"/>
      <c r="AH52" s="60"/>
      <c r="AI52" s="1"/>
      <c r="AJ52" s="24"/>
      <c r="AK52" s="24"/>
      <c r="AL52" s="20"/>
      <c r="AM52" s="60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">
      <c r="A53" s="1"/>
      <c r="B53" s="20"/>
      <c r="C53" s="1"/>
      <c r="E53" s="1"/>
      <c r="G53" s="1"/>
      <c r="H53" s="24"/>
      <c r="I53" s="60"/>
      <c r="J53" s="1"/>
      <c r="K53" s="24"/>
      <c r="L53" s="24"/>
      <c r="M53" s="20"/>
      <c r="N53" s="60"/>
      <c r="O53" s="1"/>
      <c r="P53" s="24"/>
      <c r="Q53" s="24"/>
      <c r="R53" s="20"/>
      <c r="S53" s="60"/>
      <c r="T53" s="1"/>
      <c r="U53" s="24"/>
      <c r="V53" s="24"/>
      <c r="W53" s="20"/>
      <c r="X53" s="60"/>
      <c r="Y53" s="1"/>
      <c r="Z53" s="24"/>
      <c r="AA53" s="24"/>
      <c r="AB53" s="20"/>
      <c r="AC53" s="60"/>
      <c r="AD53" s="1"/>
      <c r="AE53" s="24"/>
      <c r="AF53" s="24"/>
      <c r="AG53" s="20"/>
      <c r="AH53" s="60"/>
      <c r="AI53" s="1"/>
      <c r="AJ53" s="24"/>
      <c r="AK53" s="24"/>
      <c r="AL53" s="20"/>
      <c r="AM53" s="60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5">
      <c r="A54" s="1"/>
      <c r="B54" s="20"/>
      <c r="C54" s="1"/>
      <c r="E54" s="1"/>
      <c r="G54" s="1"/>
      <c r="H54" s="24"/>
      <c r="I54" s="60"/>
      <c r="J54" s="1"/>
      <c r="K54" s="24"/>
      <c r="L54" s="24"/>
      <c r="M54" s="20"/>
      <c r="N54" s="60"/>
      <c r="O54" s="1"/>
      <c r="P54" s="24"/>
      <c r="Q54" s="24"/>
      <c r="R54" s="20"/>
      <c r="S54" s="60"/>
      <c r="T54" s="1"/>
      <c r="U54" s="24"/>
      <c r="V54" s="24"/>
      <c r="W54" s="20"/>
      <c r="X54" s="60"/>
      <c r="Y54" s="1"/>
      <c r="Z54" s="24"/>
      <c r="AA54" s="24"/>
      <c r="AB54" s="20"/>
      <c r="AC54" s="60"/>
      <c r="AD54" s="1"/>
      <c r="AE54" s="24"/>
      <c r="AF54" s="24"/>
      <c r="AG54" s="20"/>
      <c r="AH54" s="60"/>
      <c r="AI54" s="1"/>
      <c r="AJ54" s="24"/>
      <c r="AK54" s="24"/>
      <c r="AL54" s="20"/>
      <c r="AM54" s="60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5">
      <c r="A55" s="1"/>
      <c r="B55" s="20"/>
      <c r="C55" s="1"/>
      <c r="E55" s="1"/>
      <c r="G55" s="1"/>
      <c r="H55" s="24"/>
      <c r="I55" s="60"/>
      <c r="J55" s="1"/>
      <c r="K55" s="24"/>
      <c r="L55" s="24"/>
      <c r="M55" s="20"/>
      <c r="N55" s="60"/>
      <c r="O55" s="1"/>
      <c r="P55" s="24"/>
      <c r="Q55" s="24"/>
      <c r="R55" s="20"/>
      <c r="S55" s="60"/>
      <c r="T55" s="1"/>
      <c r="U55" s="24"/>
      <c r="V55" s="24"/>
      <c r="W55" s="20"/>
      <c r="X55" s="60"/>
      <c r="Y55" s="1"/>
      <c r="Z55" s="24"/>
      <c r="AA55" s="24"/>
      <c r="AB55" s="20"/>
      <c r="AC55" s="60"/>
      <c r="AD55" s="1"/>
      <c r="AE55" s="24"/>
      <c r="AF55" s="24"/>
      <c r="AG55" s="20"/>
      <c r="AH55" s="60"/>
      <c r="AI55" s="1"/>
      <c r="AJ55" s="24"/>
      <c r="AK55" s="24"/>
      <c r="AL55" s="20"/>
      <c r="AM55" s="60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5">
      <c r="A56" s="1"/>
      <c r="B56" s="20"/>
      <c r="C56" s="1"/>
      <c r="E56" s="1"/>
      <c r="G56" s="1"/>
      <c r="H56" s="24"/>
      <c r="I56" s="60"/>
      <c r="J56" s="1"/>
      <c r="K56" s="24"/>
      <c r="L56" s="24"/>
      <c r="M56" s="20"/>
      <c r="N56" s="60"/>
      <c r="O56" s="1"/>
      <c r="P56" s="24"/>
      <c r="Q56" s="24"/>
      <c r="R56" s="20"/>
      <c r="S56" s="60"/>
      <c r="T56" s="1"/>
      <c r="U56" s="24"/>
      <c r="V56" s="24"/>
      <c r="W56" s="20"/>
      <c r="X56" s="60"/>
      <c r="Y56" s="1"/>
      <c r="Z56" s="24"/>
      <c r="AA56" s="24"/>
      <c r="AB56" s="20"/>
      <c r="AC56" s="60"/>
      <c r="AD56" s="1"/>
      <c r="AE56" s="24"/>
      <c r="AF56" s="24"/>
      <c r="AG56" s="20"/>
      <c r="AH56" s="60"/>
      <c r="AI56" s="1"/>
      <c r="AJ56" s="24"/>
      <c r="AK56" s="24"/>
      <c r="AL56" s="20"/>
      <c r="AM56" s="60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5">
      <c r="A57" s="1"/>
      <c r="B57" s="20"/>
      <c r="C57" s="1"/>
      <c r="E57" s="1"/>
      <c r="G57" s="1"/>
      <c r="H57" s="24"/>
      <c r="I57" s="60"/>
      <c r="J57" s="1"/>
      <c r="K57" s="24"/>
      <c r="L57" s="24"/>
      <c r="M57" s="20"/>
      <c r="N57" s="60"/>
      <c r="O57" s="1"/>
      <c r="P57" s="24"/>
      <c r="Q57" s="24"/>
      <c r="R57" s="20"/>
      <c r="S57" s="60"/>
      <c r="T57" s="1"/>
      <c r="U57" s="24"/>
      <c r="V57" s="24"/>
      <c r="W57" s="20"/>
      <c r="X57" s="60"/>
      <c r="Y57" s="1"/>
      <c r="Z57" s="24"/>
      <c r="AA57" s="24"/>
      <c r="AB57" s="20"/>
      <c r="AC57" s="60"/>
      <c r="AD57" s="1"/>
      <c r="AE57" s="24"/>
      <c r="AF57" s="24"/>
      <c r="AG57" s="20"/>
      <c r="AH57" s="60"/>
      <c r="AI57" s="1"/>
      <c r="AJ57" s="24"/>
      <c r="AK57" s="24"/>
      <c r="AL57" s="20"/>
      <c r="AM57" s="60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5">
      <c r="A58" s="1"/>
      <c r="B58" s="20"/>
      <c r="C58" s="1"/>
      <c r="E58" s="1"/>
      <c r="G58" s="1"/>
      <c r="H58" s="24"/>
      <c r="I58" s="60"/>
      <c r="J58" s="1"/>
      <c r="K58" s="24"/>
      <c r="L58" s="24"/>
      <c r="M58" s="20"/>
      <c r="N58" s="60"/>
      <c r="O58" s="1"/>
      <c r="P58" s="24"/>
      <c r="Q58" s="24"/>
      <c r="R58" s="20"/>
      <c r="S58" s="60"/>
      <c r="T58" s="1"/>
      <c r="U58" s="24"/>
      <c r="V58" s="24"/>
      <c r="W58" s="20"/>
      <c r="X58" s="60"/>
      <c r="Y58" s="1"/>
      <c r="Z58" s="24"/>
      <c r="AA58" s="24"/>
      <c r="AB58" s="20"/>
      <c r="AC58" s="60"/>
      <c r="AD58" s="1"/>
      <c r="AE58" s="24"/>
      <c r="AF58" s="24"/>
      <c r="AG58" s="20"/>
      <c r="AH58" s="60"/>
      <c r="AI58" s="1"/>
      <c r="AJ58" s="24"/>
      <c r="AK58" s="24"/>
      <c r="AL58" s="20"/>
      <c r="AM58" s="60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5">
      <c r="A59" s="1"/>
      <c r="B59" s="20"/>
      <c r="C59" s="1"/>
      <c r="E59" s="1"/>
      <c r="G59" s="1"/>
      <c r="H59" s="24"/>
      <c r="I59" s="60"/>
      <c r="J59" s="1"/>
      <c r="K59" s="24"/>
      <c r="L59" s="24"/>
      <c r="M59" s="20"/>
      <c r="N59" s="60"/>
      <c r="O59" s="1"/>
      <c r="P59" s="24"/>
      <c r="Q59" s="24"/>
      <c r="R59" s="20"/>
      <c r="S59" s="60"/>
      <c r="T59" s="1"/>
      <c r="U59" s="24"/>
      <c r="V59" s="24"/>
      <c r="W59" s="20"/>
      <c r="X59" s="60"/>
      <c r="Y59" s="1"/>
      <c r="Z59" s="24"/>
      <c r="AA59" s="24"/>
      <c r="AB59" s="20"/>
      <c r="AC59" s="60"/>
      <c r="AD59" s="1"/>
      <c r="AE59" s="24"/>
      <c r="AF59" s="24"/>
      <c r="AG59" s="20"/>
      <c r="AH59" s="60"/>
      <c r="AI59" s="1"/>
      <c r="AJ59" s="24"/>
      <c r="AK59" s="24"/>
      <c r="AL59" s="20"/>
      <c r="AM59" s="60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5">
      <c r="A60" s="1"/>
      <c r="B60" s="20"/>
      <c r="C60" s="1"/>
      <c r="E60" s="1"/>
      <c r="G60" s="1"/>
      <c r="H60" s="24"/>
      <c r="I60" s="60"/>
      <c r="J60" s="1"/>
      <c r="K60" s="24"/>
      <c r="L60" s="24"/>
      <c r="M60" s="20"/>
      <c r="N60" s="60"/>
      <c r="O60" s="1"/>
      <c r="P60" s="24"/>
      <c r="Q60" s="24"/>
      <c r="R60" s="20"/>
      <c r="S60" s="60"/>
      <c r="T60" s="1"/>
      <c r="U60" s="24"/>
      <c r="V60" s="24"/>
      <c r="W60" s="20"/>
      <c r="X60" s="60"/>
      <c r="Y60" s="1"/>
      <c r="Z60" s="24"/>
      <c r="AA60" s="24"/>
      <c r="AB60" s="20"/>
      <c r="AC60" s="60"/>
      <c r="AD60" s="1"/>
      <c r="AE60" s="24"/>
      <c r="AF60" s="24"/>
      <c r="AG60" s="20"/>
      <c r="AH60" s="60"/>
      <c r="AI60" s="1"/>
      <c r="AJ60" s="24"/>
      <c r="AK60" s="24"/>
      <c r="AL60" s="20"/>
      <c r="AM60" s="60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5">
      <c r="A61" s="1"/>
      <c r="B61" s="20"/>
      <c r="C61" s="1"/>
      <c r="E61" s="1"/>
      <c r="G61" s="1"/>
      <c r="H61" s="24"/>
      <c r="I61" s="60"/>
      <c r="J61" s="1"/>
      <c r="K61" s="24"/>
      <c r="L61" s="24"/>
      <c r="M61" s="20"/>
      <c r="N61" s="60"/>
      <c r="O61" s="1"/>
      <c r="P61" s="24"/>
      <c r="Q61" s="24"/>
      <c r="R61" s="20"/>
      <c r="S61" s="60"/>
      <c r="T61" s="1"/>
      <c r="U61" s="24"/>
      <c r="V61" s="24"/>
      <c r="W61" s="20"/>
      <c r="X61" s="60"/>
      <c r="Y61" s="1"/>
      <c r="Z61" s="24"/>
      <c r="AA61" s="24"/>
      <c r="AB61" s="20"/>
      <c r="AC61" s="60"/>
      <c r="AD61" s="1"/>
      <c r="AE61" s="24"/>
      <c r="AF61" s="24"/>
      <c r="AG61" s="20"/>
      <c r="AH61" s="60"/>
      <c r="AI61" s="1"/>
      <c r="AJ61" s="24"/>
      <c r="AK61" s="24"/>
      <c r="AL61" s="20"/>
      <c r="AM61" s="60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5">
      <c r="A62" s="1"/>
      <c r="B62" s="20"/>
      <c r="C62" s="1"/>
      <c r="E62" s="1"/>
      <c r="G62" s="1"/>
      <c r="H62" s="24"/>
      <c r="I62" s="60"/>
      <c r="J62" s="1"/>
      <c r="K62" s="24"/>
      <c r="L62" s="24"/>
      <c r="M62" s="20"/>
      <c r="N62" s="60"/>
      <c r="O62" s="1"/>
      <c r="P62" s="24"/>
      <c r="Q62" s="24"/>
      <c r="R62" s="20"/>
      <c r="S62" s="60"/>
      <c r="T62" s="1"/>
      <c r="U62" s="24"/>
      <c r="V62" s="24"/>
      <c r="W62" s="20"/>
      <c r="X62" s="60"/>
      <c r="Y62" s="1"/>
      <c r="Z62" s="24"/>
      <c r="AA62" s="24"/>
      <c r="AB62" s="20"/>
      <c r="AC62" s="60"/>
      <c r="AD62" s="1"/>
      <c r="AE62" s="24"/>
      <c r="AF62" s="24"/>
      <c r="AG62" s="20"/>
      <c r="AH62" s="60"/>
      <c r="AI62" s="1"/>
      <c r="AJ62" s="24"/>
      <c r="AK62" s="24"/>
      <c r="AL62" s="20"/>
      <c r="AM62" s="60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5">
      <c r="A63" s="1"/>
      <c r="B63" s="20"/>
      <c r="C63" s="1"/>
      <c r="E63" s="1"/>
      <c r="G63" s="1"/>
      <c r="H63" s="24"/>
      <c r="I63" s="60"/>
      <c r="J63" s="1"/>
      <c r="K63" s="24"/>
      <c r="L63" s="24"/>
      <c r="M63" s="20"/>
      <c r="N63" s="60"/>
      <c r="O63" s="1"/>
      <c r="P63" s="24"/>
      <c r="Q63" s="24"/>
      <c r="R63" s="20"/>
      <c r="S63" s="60"/>
      <c r="T63" s="1"/>
      <c r="U63" s="24"/>
      <c r="V63" s="24"/>
      <c r="W63" s="20"/>
      <c r="X63" s="60"/>
      <c r="Y63" s="1"/>
      <c r="Z63" s="24"/>
      <c r="AA63" s="24"/>
      <c r="AB63" s="20"/>
      <c r="AC63" s="60"/>
      <c r="AD63" s="1"/>
      <c r="AE63" s="24"/>
      <c r="AF63" s="24"/>
      <c r="AG63" s="20"/>
      <c r="AH63" s="60"/>
      <c r="AI63" s="1"/>
      <c r="AJ63" s="24"/>
      <c r="AK63" s="24"/>
      <c r="AL63" s="20"/>
      <c r="AM63" s="60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5">
      <c r="A64" s="1"/>
      <c r="B64" s="20"/>
      <c r="C64" s="1"/>
      <c r="E64" s="1"/>
      <c r="G64" s="1"/>
      <c r="H64" s="24"/>
      <c r="I64" s="60"/>
      <c r="J64" s="1"/>
      <c r="K64" s="24"/>
      <c r="L64" s="24"/>
      <c r="M64" s="20"/>
      <c r="N64" s="60"/>
      <c r="O64" s="1"/>
      <c r="P64" s="24"/>
      <c r="Q64" s="24"/>
      <c r="R64" s="20"/>
      <c r="S64" s="60"/>
      <c r="T64" s="1"/>
      <c r="U64" s="24"/>
      <c r="V64" s="24"/>
      <c r="W64" s="20"/>
      <c r="X64" s="60"/>
      <c r="Y64" s="1"/>
      <c r="Z64" s="24"/>
      <c r="AA64" s="24"/>
      <c r="AB64" s="20"/>
      <c r="AC64" s="60"/>
      <c r="AD64" s="1"/>
      <c r="AE64" s="24"/>
      <c r="AF64" s="24"/>
      <c r="AG64" s="20"/>
      <c r="AH64" s="60"/>
      <c r="AI64" s="1"/>
      <c r="AJ64" s="24"/>
      <c r="AK64" s="24"/>
      <c r="AL64" s="20"/>
      <c r="AM64" s="60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5">
      <c r="A65" s="1"/>
      <c r="B65" s="20"/>
      <c r="C65" s="1"/>
      <c r="E65" s="1"/>
      <c r="G65" s="1"/>
      <c r="H65" s="24"/>
      <c r="I65" s="60"/>
      <c r="J65" s="1"/>
      <c r="K65" s="24"/>
      <c r="L65" s="24"/>
      <c r="M65" s="20"/>
      <c r="N65" s="60"/>
      <c r="O65" s="1"/>
      <c r="P65" s="24"/>
      <c r="Q65" s="24"/>
      <c r="R65" s="20"/>
      <c r="S65" s="60"/>
      <c r="T65" s="1"/>
      <c r="U65" s="24"/>
      <c r="V65" s="24"/>
      <c r="W65" s="20"/>
      <c r="X65" s="60"/>
      <c r="Y65" s="1"/>
      <c r="Z65" s="24"/>
      <c r="AA65" s="24"/>
      <c r="AB65" s="20"/>
      <c r="AC65" s="60"/>
      <c r="AD65" s="1"/>
      <c r="AE65" s="24"/>
      <c r="AF65" s="24"/>
      <c r="AG65" s="20"/>
      <c r="AH65" s="60"/>
      <c r="AI65" s="1"/>
      <c r="AJ65" s="24"/>
      <c r="AK65" s="24"/>
      <c r="AL65" s="20"/>
      <c r="AM65" s="60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5">
      <c r="A66" s="1"/>
      <c r="B66" s="20"/>
      <c r="C66" s="1"/>
      <c r="E66" s="1"/>
      <c r="G66" s="1"/>
      <c r="H66" s="24"/>
      <c r="I66" s="60"/>
      <c r="J66" s="1"/>
      <c r="K66" s="24"/>
      <c r="L66" s="24"/>
      <c r="M66" s="20"/>
      <c r="N66" s="60"/>
      <c r="O66" s="1"/>
      <c r="P66" s="24"/>
      <c r="Q66" s="24"/>
      <c r="R66" s="20"/>
      <c r="S66" s="60"/>
      <c r="T66" s="1"/>
      <c r="U66" s="24"/>
      <c r="V66" s="24"/>
      <c r="W66" s="20"/>
      <c r="X66" s="60"/>
      <c r="Y66" s="1"/>
      <c r="Z66" s="24"/>
      <c r="AA66" s="24"/>
      <c r="AB66" s="20"/>
      <c r="AC66" s="60"/>
      <c r="AD66" s="1"/>
      <c r="AE66" s="24"/>
      <c r="AF66" s="24"/>
      <c r="AG66" s="20"/>
      <c r="AH66" s="60"/>
      <c r="AI66" s="1"/>
      <c r="AJ66" s="24"/>
      <c r="AK66" s="24"/>
      <c r="AL66" s="20"/>
      <c r="AM66" s="60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">
      <c r="A67" s="1"/>
      <c r="B67" s="20"/>
      <c r="C67" s="1"/>
      <c r="E67" s="1"/>
      <c r="G67" s="1"/>
      <c r="H67" s="24"/>
      <c r="I67" s="60"/>
      <c r="J67" s="1"/>
      <c r="K67" s="24"/>
      <c r="L67" s="24"/>
      <c r="M67" s="20"/>
      <c r="N67" s="60"/>
      <c r="O67" s="1"/>
      <c r="P67" s="24"/>
      <c r="Q67" s="24"/>
      <c r="R67" s="20"/>
      <c r="S67" s="60"/>
      <c r="T67" s="1"/>
      <c r="U67" s="24"/>
      <c r="V67" s="24"/>
      <c r="W67" s="20"/>
      <c r="X67" s="60"/>
      <c r="Y67" s="1"/>
      <c r="Z67" s="24"/>
      <c r="AA67" s="24"/>
      <c r="AB67" s="20"/>
      <c r="AC67" s="60"/>
      <c r="AD67" s="1"/>
      <c r="AE67" s="24"/>
      <c r="AF67" s="24"/>
      <c r="AG67" s="20"/>
      <c r="AH67" s="60"/>
      <c r="AJ67" s="24"/>
      <c r="AK67" s="24"/>
      <c r="AL67" s="20"/>
      <c r="AM67" s="60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5">
      <c r="A68" s="1"/>
      <c r="B68" s="20"/>
      <c r="C68" s="1"/>
      <c r="E68" s="1"/>
      <c r="G68" s="1"/>
      <c r="H68" s="24"/>
      <c r="I68" s="60"/>
      <c r="J68" s="1"/>
      <c r="K68" s="24"/>
      <c r="L68" s="24"/>
      <c r="M68" s="20"/>
      <c r="N68" s="60"/>
      <c r="O68" s="1"/>
      <c r="P68" s="24"/>
      <c r="Q68" s="24"/>
      <c r="R68" s="20"/>
      <c r="S68" s="60"/>
      <c r="T68" s="1"/>
      <c r="U68" s="24"/>
      <c r="V68" s="24"/>
      <c r="W68" s="20"/>
      <c r="X68" s="60"/>
      <c r="Y68" s="1"/>
      <c r="Z68" s="24"/>
      <c r="AA68" s="24"/>
      <c r="AB68" s="20"/>
      <c r="AC68" s="60"/>
      <c r="AD68" s="1"/>
      <c r="AE68" s="24"/>
      <c r="AF68" s="24"/>
      <c r="AG68" s="20"/>
      <c r="AH68" s="60"/>
      <c r="AJ68" s="24"/>
      <c r="AK68" s="24"/>
      <c r="AL68" s="20"/>
      <c r="AM68" s="60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5">
      <c r="A69" s="1"/>
      <c r="B69" s="20"/>
      <c r="C69" s="1"/>
      <c r="E69" s="1"/>
      <c r="G69" s="1"/>
      <c r="H69" s="24"/>
      <c r="I69" s="60"/>
      <c r="J69" s="1"/>
      <c r="K69" s="24"/>
      <c r="L69" s="24"/>
      <c r="M69" s="20"/>
      <c r="N69" s="60"/>
      <c r="O69" s="1"/>
      <c r="P69" s="24"/>
      <c r="Q69" s="24"/>
      <c r="R69" s="20"/>
      <c r="S69" s="60"/>
      <c r="T69" s="1"/>
      <c r="U69" s="24"/>
      <c r="V69" s="24"/>
      <c r="W69" s="20"/>
      <c r="X69" s="60"/>
      <c r="Y69" s="1"/>
      <c r="Z69" s="24"/>
      <c r="AA69" s="24"/>
      <c r="AB69" s="20"/>
      <c r="AC69" s="60"/>
      <c r="AD69" s="1"/>
      <c r="AE69" s="24"/>
      <c r="AF69" s="24"/>
      <c r="AG69" s="20"/>
      <c r="AH69" s="60"/>
      <c r="AJ69" s="24"/>
      <c r="AK69" s="24"/>
      <c r="AL69" s="20"/>
      <c r="AM69" s="60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5">
      <c r="A70" s="1"/>
      <c r="B70" s="20"/>
      <c r="C70" s="1"/>
      <c r="E70" s="1"/>
      <c r="G70" s="1"/>
      <c r="H70" s="24"/>
      <c r="I70" s="60"/>
      <c r="J70" s="1"/>
      <c r="K70" s="24"/>
      <c r="L70" s="24"/>
      <c r="M70" s="20"/>
      <c r="N70" s="60"/>
      <c r="O70" s="1"/>
      <c r="P70" s="24"/>
      <c r="Q70" s="24"/>
      <c r="R70" s="20"/>
      <c r="S70" s="60"/>
      <c r="T70" s="1"/>
      <c r="U70" s="24"/>
      <c r="V70" s="24"/>
      <c r="W70" s="20"/>
      <c r="X70" s="60"/>
      <c r="Y70" s="1"/>
      <c r="Z70" s="24"/>
      <c r="AA70" s="24"/>
      <c r="AB70" s="20"/>
      <c r="AC70" s="60"/>
      <c r="AD70" s="1"/>
      <c r="AE70" s="24"/>
      <c r="AF70" s="24"/>
      <c r="AG70" s="20"/>
      <c r="AH70" s="60"/>
      <c r="AJ70" s="24"/>
      <c r="AK70" s="24"/>
      <c r="AL70" s="20"/>
      <c r="AM70" s="60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">
      <c r="A71" s="1"/>
      <c r="B71" s="20"/>
      <c r="C71" s="1"/>
      <c r="E71" s="1"/>
      <c r="G71" s="1"/>
      <c r="H71" s="24"/>
      <c r="I71" s="60"/>
      <c r="J71" s="1"/>
      <c r="K71" s="24"/>
      <c r="L71" s="24"/>
      <c r="M71" s="20"/>
      <c r="N71" s="60"/>
      <c r="O71" s="1"/>
      <c r="P71" s="24"/>
      <c r="Q71" s="24"/>
      <c r="R71" s="20"/>
      <c r="S71" s="60"/>
      <c r="T71" s="1"/>
      <c r="U71" s="24"/>
      <c r="V71" s="24"/>
      <c r="W71" s="20"/>
      <c r="X71" s="60"/>
      <c r="Y71" s="1"/>
      <c r="Z71" s="24"/>
      <c r="AA71" s="24"/>
      <c r="AB71" s="20"/>
      <c r="AC71" s="60"/>
      <c r="AD71" s="1"/>
      <c r="AE71" s="24"/>
      <c r="AF71" s="24"/>
      <c r="AG71" s="20"/>
      <c r="AH71" s="60"/>
      <c r="AJ71" s="24"/>
      <c r="AK71" s="24"/>
      <c r="AL71" s="20"/>
      <c r="AM71" s="60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">
      <c r="A72" s="1"/>
      <c r="B72" s="20"/>
      <c r="C72" s="1"/>
      <c r="E72" s="1"/>
      <c r="G72" s="1"/>
      <c r="H72" s="24"/>
      <c r="I72" s="60"/>
      <c r="J72" s="1"/>
      <c r="K72" s="24"/>
      <c r="L72" s="24"/>
      <c r="M72" s="20"/>
      <c r="N72" s="60"/>
      <c r="O72" s="1"/>
      <c r="P72" s="24"/>
      <c r="Q72" s="24"/>
      <c r="R72" s="20"/>
      <c r="S72" s="60"/>
      <c r="T72" s="1"/>
      <c r="U72" s="24"/>
      <c r="V72" s="24"/>
      <c r="W72" s="20"/>
      <c r="X72" s="60"/>
      <c r="Y72" s="1"/>
      <c r="Z72" s="24"/>
      <c r="AA72" s="24"/>
      <c r="AB72" s="20"/>
      <c r="AC72" s="60"/>
      <c r="AD72" s="1"/>
      <c r="AE72" s="24"/>
      <c r="AF72" s="24"/>
      <c r="AG72" s="20"/>
      <c r="AH72" s="60"/>
      <c r="AJ72" s="24"/>
      <c r="AK72" s="24"/>
      <c r="AL72" s="20"/>
      <c r="AM72" s="60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">
      <c r="A73" s="1"/>
      <c r="B73" s="20"/>
      <c r="C73" s="1"/>
      <c r="E73" s="1"/>
      <c r="G73" s="1"/>
      <c r="H73" s="24"/>
      <c r="I73" s="60"/>
      <c r="J73" s="1"/>
      <c r="K73" s="24"/>
      <c r="L73" s="24"/>
      <c r="M73" s="20"/>
      <c r="N73" s="60"/>
      <c r="O73" s="1"/>
      <c r="P73" s="24"/>
      <c r="Q73" s="24"/>
      <c r="R73" s="20"/>
      <c r="S73" s="60"/>
      <c r="T73" s="1"/>
      <c r="U73" s="24"/>
      <c r="V73" s="24"/>
      <c r="W73" s="20"/>
      <c r="X73" s="60"/>
      <c r="Y73" s="1"/>
      <c r="Z73" s="24"/>
      <c r="AA73" s="24"/>
      <c r="AB73" s="20"/>
      <c r="AC73" s="60"/>
      <c r="AD73" s="1"/>
      <c r="AE73" s="24"/>
      <c r="AF73" s="24"/>
      <c r="AG73" s="20"/>
      <c r="AH73" s="60"/>
      <c r="AJ73" s="24"/>
      <c r="AK73" s="24"/>
      <c r="AL73" s="20"/>
      <c r="AM73" s="60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">
      <c r="A74" s="1"/>
      <c r="B74" s="20"/>
      <c r="C74" s="1"/>
      <c r="E74" s="1"/>
      <c r="G74" s="1"/>
      <c r="H74" s="24"/>
      <c r="I74" s="60"/>
      <c r="J74" s="1"/>
      <c r="K74" s="24"/>
      <c r="L74" s="24"/>
      <c r="M74" s="20"/>
      <c r="N74" s="60"/>
      <c r="O74" s="1"/>
      <c r="P74" s="24"/>
      <c r="Q74" s="24"/>
      <c r="R74" s="20"/>
      <c r="S74" s="60"/>
      <c r="T74" s="1"/>
      <c r="U74" s="24"/>
      <c r="V74" s="24"/>
      <c r="W74" s="20"/>
      <c r="X74" s="60"/>
      <c r="Y74" s="1"/>
      <c r="Z74" s="24"/>
      <c r="AA74" s="24"/>
      <c r="AB74" s="20"/>
      <c r="AC74" s="60"/>
      <c r="AD74" s="1"/>
      <c r="AE74" s="24"/>
      <c r="AF74" s="24"/>
      <c r="AG74" s="20"/>
      <c r="AH74" s="60"/>
      <c r="AJ74" s="24"/>
      <c r="AK74" s="24"/>
      <c r="AL74" s="20"/>
      <c r="AM74" s="60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">
      <c r="A75" s="1"/>
      <c r="B75" s="20"/>
      <c r="C75" s="1"/>
      <c r="E75" s="1"/>
      <c r="G75" s="1"/>
      <c r="H75" s="24"/>
      <c r="I75" s="60"/>
      <c r="J75" s="1"/>
      <c r="K75" s="24"/>
      <c r="L75" s="24"/>
      <c r="M75" s="20"/>
      <c r="N75" s="60"/>
      <c r="O75" s="1"/>
      <c r="P75" s="24"/>
      <c r="Q75" s="24"/>
      <c r="R75" s="20"/>
      <c r="S75" s="60"/>
      <c r="T75" s="1"/>
      <c r="U75" s="24"/>
      <c r="V75" s="24"/>
      <c r="W75" s="20"/>
      <c r="X75" s="60"/>
      <c r="Y75" s="1"/>
      <c r="Z75" s="24"/>
      <c r="AA75" s="24"/>
      <c r="AB75" s="20"/>
      <c r="AC75" s="60"/>
      <c r="AD75" s="1"/>
      <c r="AE75" s="24"/>
      <c r="AF75" s="24"/>
      <c r="AG75" s="20"/>
      <c r="AH75" s="60"/>
      <c r="AJ75" s="24"/>
      <c r="AK75" s="24"/>
      <c r="AL75" s="20"/>
      <c r="AM75" s="60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">
      <c r="A76" s="1"/>
      <c r="B76" s="20"/>
      <c r="C76" s="1"/>
      <c r="E76" s="1"/>
      <c r="G76" s="1"/>
      <c r="H76" s="24"/>
      <c r="I76" s="60"/>
      <c r="J76" s="1"/>
      <c r="K76" s="24"/>
      <c r="L76" s="24"/>
      <c r="M76" s="20"/>
      <c r="N76" s="60"/>
      <c r="O76" s="1"/>
      <c r="P76" s="24"/>
      <c r="Q76" s="24"/>
      <c r="R76" s="20"/>
      <c r="S76" s="60"/>
      <c r="T76" s="1"/>
      <c r="U76" s="24"/>
      <c r="V76" s="24"/>
      <c r="W76" s="20"/>
      <c r="X76" s="60"/>
      <c r="Y76" s="1"/>
      <c r="Z76" s="24"/>
      <c r="AA76" s="24"/>
      <c r="AB76" s="20"/>
      <c r="AC76" s="60"/>
      <c r="AD76" s="1"/>
      <c r="AE76" s="24"/>
      <c r="AF76" s="24"/>
      <c r="AG76" s="20"/>
      <c r="AH76" s="60"/>
      <c r="AJ76" s="24"/>
      <c r="AK76" s="24"/>
      <c r="AL76" s="20"/>
      <c r="AM76" s="60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">
      <c r="A77" s="1"/>
      <c r="B77" s="20"/>
      <c r="C77" s="1"/>
      <c r="E77" s="1"/>
      <c r="G77" s="1"/>
      <c r="H77" s="24"/>
      <c r="I77" s="60"/>
      <c r="J77" s="1"/>
      <c r="K77" s="24"/>
      <c r="L77" s="24"/>
      <c r="M77" s="20"/>
      <c r="N77" s="60"/>
      <c r="O77" s="1"/>
      <c r="P77" s="24"/>
      <c r="Q77" s="24"/>
      <c r="R77" s="20"/>
      <c r="S77" s="60"/>
      <c r="T77" s="1"/>
      <c r="U77" s="24"/>
      <c r="V77" s="24"/>
      <c r="W77" s="20"/>
      <c r="X77" s="60"/>
      <c r="Y77" s="1"/>
      <c r="Z77" s="24"/>
      <c r="AA77" s="24"/>
      <c r="AB77" s="20"/>
      <c r="AC77" s="60"/>
      <c r="AD77" s="1"/>
      <c r="AE77" s="24"/>
      <c r="AF77" s="24"/>
      <c r="AG77" s="20"/>
      <c r="AH77" s="60"/>
      <c r="AJ77" s="24"/>
      <c r="AK77" s="24"/>
      <c r="AL77" s="20"/>
      <c r="AM77" s="60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">
      <c r="A78" s="1"/>
      <c r="B78" s="20"/>
      <c r="C78" s="1"/>
      <c r="E78" s="1"/>
      <c r="G78" s="1"/>
      <c r="H78" s="24"/>
      <c r="I78" s="60"/>
      <c r="J78" s="1"/>
      <c r="K78" s="24"/>
      <c r="L78" s="24"/>
      <c r="M78" s="20"/>
      <c r="N78" s="60"/>
      <c r="O78" s="1"/>
      <c r="P78" s="24"/>
      <c r="Q78" s="24"/>
      <c r="R78" s="20"/>
      <c r="S78" s="60"/>
      <c r="T78" s="1"/>
      <c r="U78" s="24"/>
      <c r="V78" s="24"/>
      <c r="W78" s="20"/>
      <c r="X78" s="60"/>
      <c r="Y78" s="1"/>
      <c r="Z78" s="24"/>
      <c r="AA78" s="24"/>
      <c r="AB78" s="20"/>
      <c r="AC78" s="60"/>
      <c r="AD78" s="1"/>
      <c r="AE78" s="24"/>
      <c r="AF78" s="24"/>
      <c r="AG78" s="20"/>
      <c r="AH78" s="60"/>
      <c r="AJ78" s="24"/>
      <c r="AK78" s="24"/>
      <c r="AL78" s="20"/>
      <c r="AM78" s="60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">
      <c r="A79" s="1"/>
      <c r="B79" s="20"/>
      <c r="C79" s="1"/>
      <c r="E79" s="1"/>
      <c r="G79" s="1"/>
      <c r="H79" s="24"/>
      <c r="I79" s="60"/>
      <c r="J79" s="1"/>
      <c r="K79" s="24"/>
      <c r="L79" s="24"/>
      <c r="M79" s="20"/>
      <c r="N79" s="60"/>
      <c r="O79" s="1"/>
      <c r="P79" s="24"/>
      <c r="Q79" s="24"/>
      <c r="R79" s="20"/>
      <c r="S79" s="60"/>
      <c r="T79" s="1"/>
      <c r="U79" s="24"/>
      <c r="V79" s="24"/>
      <c r="W79" s="20"/>
      <c r="X79" s="60"/>
      <c r="Y79" s="1"/>
      <c r="Z79" s="24"/>
      <c r="AA79" s="24"/>
      <c r="AB79" s="20"/>
      <c r="AC79" s="60"/>
      <c r="AD79" s="1"/>
      <c r="AE79" s="24"/>
      <c r="AF79" s="24"/>
      <c r="AG79" s="20"/>
      <c r="AH79" s="60"/>
      <c r="AJ79" s="24"/>
      <c r="AK79" s="24"/>
      <c r="AL79" s="20"/>
      <c r="AM79" s="60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">
      <c r="A80" s="1"/>
      <c r="B80" s="20"/>
      <c r="C80" s="1"/>
      <c r="E80" s="1"/>
      <c r="G80" s="1"/>
      <c r="H80" s="24"/>
      <c r="I80" s="60"/>
      <c r="J80" s="1"/>
      <c r="K80" s="24"/>
      <c r="L80" s="24"/>
      <c r="M80" s="20"/>
      <c r="N80" s="60"/>
      <c r="O80" s="1"/>
      <c r="P80" s="24"/>
      <c r="Q80" s="24"/>
      <c r="R80" s="20"/>
      <c r="S80" s="60"/>
      <c r="T80" s="1"/>
      <c r="U80" s="24"/>
      <c r="V80" s="24"/>
      <c r="W80" s="20"/>
      <c r="X80" s="60"/>
      <c r="Y80" s="1"/>
      <c r="Z80" s="24"/>
      <c r="AA80" s="24"/>
      <c r="AB80" s="20"/>
      <c r="AC80" s="60"/>
      <c r="AD80" s="1"/>
      <c r="AE80" s="24"/>
      <c r="AF80" s="24"/>
      <c r="AG80" s="20"/>
      <c r="AH80" s="60"/>
      <c r="AJ80" s="24"/>
      <c r="AK80" s="24"/>
      <c r="AL80" s="20"/>
      <c r="AM80" s="60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5">
      <c r="A81" s="1"/>
      <c r="B81" s="20"/>
      <c r="C81" s="1"/>
      <c r="E81" s="1"/>
      <c r="G81" s="1"/>
      <c r="H81" s="24"/>
      <c r="I81" s="60"/>
      <c r="J81" s="1"/>
      <c r="K81" s="24"/>
      <c r="L81" s="24"/>
      <c r="M81" s="20"/>
      <c r="N81" s="60"/>
      <c r="O81" s="1"/>
      <c r="P81" s="24"/>
      <c r="Q81" s="24"/>
      <c r="R81" s="20"/>
      <c r="S81" s="60"/>
      <c r="T81" s="1"/>
      <c r="U81" s="24"/>
      <c r="V81" s="24"/>
      <c r="W81" s="20"/>
      <c r="X81" s="60"/>
      <c r="Y81" s="1"/>
      <c r="Z81" s="24"/>
      <c r="AA81" s="24"/>
      <c r="AB81" s="20"/>
      <c r="AC81" s="60"/>
      <c r="AD81" s="1"/>
      <c r="AE81" s="24"/>
      <c r="AF81" s="24"/>
      <c r="AG81" s="20"/>
      <c r="AH81" s="60"/>
      <c r="AJ81" s="24"/>
      <c r="AK81" s="24"/>
      <c r="AL81" s="20"/>
      <c r="AM81" s="60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5">
      <c r="A82" s="1"/>
      <c r="B82" s="20"/>
      <c r="C82" s="1"/>
      <c r="E82" s="1"/>
      <c r="G82" s="1"/>
      <c r="H82" s="24"/>
      <c r="I82" s="60"/>
      <c r="J82" s="1"/>
      <c r="K82" s="24"/>
      <c r="L82" s="24"/>
      <c r="M82" s="20"/>
      <c r="N82" s="60"/>
      <c r="O82" s="1"/>
      <c r="P82" s="24"/>
      <c r="Q82" s="24"/>
      <c r="R82" s="20"/>
      <c r="S82" s="60"/>
      <c r="T82" s="1"/>
      <c r="U82" s="24"/>
      <c r="V82" s="24"/>
      <c r="W82" s="20"/>
      <c r="X82" s="60"/>
      <c r="Y82" s="1"/>
      <c r="Z82" s="24"/>
      <c r="AA82" s="24"/>
      <c r="AB82" s="20"/>
      <c r="AC82" s="60"/>
      <c r="AD82" s="1"/>
      <c r="AE82" s="24"/>
      <c r="AF82" s="24"/>
      <c r="AG82" s="20"/>
      <c r="AH82" s="60"/>
      <c r="AJ82" s="24"/>
      <c r="AK82" s="24"/>
      <c r="AL82" s="20"/>
      <c r="AM82" s="60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5">
      <c r="A83" s="1"/>
      <c r="B83" s="20"/>
      <c r="C83" s="1"/>
      <c r="E83" s="1"/>
      <c r="G83" s="1"/>
      <c r="H83" s="24"/>
      <c r="I83" s="60"/>
      <c r="J83" s="1"/>
      <c r="K83" s="24"/>
      <c r="L83" s="24"/>
      <c r="M83" s="20"/>
      <c r="N83" s="60"/>
      <c r="O83" s="1"/>
      <c r="P83" s="24"/>
      <c r="Q83" s="24"/>
      <c r="R83" s="20"/>
      <c r="S83" s="60"/>
      <c r="T83" s="1"/>
      <c r="U83" s="24"/>
      <c r="V83" s="24"/>
      <c r="W83" s="20"/>
      <c r="X83" s="60"/>
      <c r="Y83" s="1"/>
      <c r="Z83" s="24"/>
      <c r="AA83" s="24"/>
      <c r="AB83" s="20"/>
      <c r="AC83" s="60"/>
      <c r="AD83" s="1"/>
      <c r="AE83" s="24"/>
      <c r="AF83" s="24"/>
      <c r="AG83" s="20"/>
      <c r="AH83" s="60"/>
      <c r="AJ83" s="24"/>
      <c r="AK83" s="24"/>
      <c r="AL83" s="20"/>
      <c r="AM83" s="60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5">
      <c r="A84" s="1"/>
      <c r="B84" s="20"/>
      <c r="C84" s="1"/>
      <c r="E84" s="1"/>
      <c r="G84" s="1"/>
      <c r="H84" s="24"/>
      <c r="I84" s="60"/>
      <c r="J84" s="1"/>
      <c r="K84" s="24"/>
      <c r="L84" s="24"/>
      <c r="M84" s="20"/>
      <c r="N84" s="60"/>
      <c r="O84" s="1"/>
      <c r="P84" s="24"/>
      <c r="Q84" s="24"/>
      <c r="R84" s="20"/>
      <c r="S84" s="60"/>
      <c r="T84" s="1"/>
      <c r="U84" s="24"/>
      <c r="V84" s="24"/>
      <c r="W84" s="20"/>
      <c r="X84" s="60"/>
      <c r="Y84" s="1"/>
      <c r="Z84" s="24"/>
      <c r="AA84" s="24"/>
      <c r="AB84" s="20"/>
      <c r="AC84" s="60"/>
      <c r="AD84" s="1"/>
      <c r="AE84" s="24"/>
      <c r="AF84" s="24"/>
      <c r="AG84" s="20"/>
      <c r="AH84" s="60"/>
      <c r="AJ84" s="24"/>
      <c r="AK84" s="24"/>
      <c r="AL84" s="20"/>
      <c r="AM84" s="60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5">
      <c r="A85" s="1"/>
      <c r="B85" s="20"/>
      <c r="C85" s="1"/>
      <c r="E85" s="1"/>
      <c r="G85" s="1"/>
      <c r="H85" s="24"/>
      <c r="I85" s="60"/>
      <c r="J85" s="1"/>
      <c r="K85" s="24"/>
      <c r="L85" s="24"/>
      <c r="M85" s="20"/>
      <c r="N85" s="60"/>
      <c r="O85" s="1"/>
      <c r="P85" s="24"/>
      <c r="Q85" s="24"/>
      <c r="R85" s="20"/>
      <c r="S85" s="60"/>
      <c r="T85" s="1"/>
      <c r="U85" s="24"/>
      <c r="V85" s="24"/>
      <c r="W85" s="20"/>
      <c r="X85" s="60"/>
      <c r="Y85" s="1"/>
      <c r="Z85" s="24"/>
      <c r="AA85" s="24"/>
      <c r="AB85" s="20"/>
      <c r="AC85" s="60"/>
      <c r="AD85" s="1"/>
      <c r="AE85" s="24"/>
      <c r="AF85" s="24"/>
      <c r="AG85" s="20"/>
      <c r="AH85" s="60"/>
      <c r="AJ85" s="24"/>
      <c r="AK85" s="24"/>
      <c r="AL85" s="20"/>
      <c r="AM85" s="60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5">
      <c r="A86" s="1"/>
      <c r="B86" s="20"/>
      <c r="C86" s="1"/>
      <c r="E86" s="1"/>
      <c r="G86" s="1"/>
      <c r="H86" s="24"/>
      <c r="I86" s="60"/>
      <c r="J86" s="1"/>
      <c r="K86" s="24"/>
      <c r="L86" s="24"/>
      <c r="M86" s="20"/>
      <c r="N86" s="60"/>
      <c r="O86" s="1"/>
      <c r="P86" s="24"/>
      <c r="Q86" s="24"/>
      <c r="R86" s="20"/>
      <c r="S86" s="60"/>
      <c r="T86" s="1"/>
      <c r="U86" s="24"/>
      <c r="V86" s="24"/>
      <c r="W86" s="20"/>
      <c r="X86" s="60"/>
      <c r="Y86" s="1"/>
      <c r="Z86" s="24"/>
      <c r="AA86" s="24"/>
      <c r="AB86" s="20"/>
      <c r="AC86" s="60"/>
      <c r="AD86" s="1"/>
      <c r="AE86" s="24"/>
      <c r="AF86" s="24"/>
      <c r="AG86" s="20"/>
      <c r="AH86" s="60"/>
      <c r="AJ86" s="24"/>
      <c r="AK86" s="24"/>
      <c r="AL86" s="20"/>
      <c r="AM86" s="60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5">
      <c r="A87" s="1"/>
      <c r="B87" s="20"/>
      <c r="C87" s="1"/>
      <c r="E87" s="1"/>
      <c r="G87" s="1"/>
      <c r="H87" s="24"/>
      <c r="I87" s="60"/>
      <c r="J87" s="1"/>
      <c r="K87" s="24"/>
      <c r="L87" s="24"/>
      <c r="M87" s="20"/>
      <c r="N87" s="60"/>
      <c r="O87" s="1"/>
      <c r="P87" s="24"/>
      <c r="Q87" s="24"/>
      <c r="R87" s="20"/>
      <c r="S87" s="60"/>
      <c r="T87" s="1"/>
      <c r="U87" s="24"/>
      <c r="V87" s="24"/>
      <c r="W87" s="20"/>
      <c r="X87" s="60"/>
      <c r="Y87" s="1"/>
      <c r="Z87" s="24"/>
      <c r="AA87" s="24"/>
      <c r="AB87" s="20"/>
      <c r="AC87" s="60"/>
      <c r="AD87" s="1"/>
      <c r="AE87" s="24"/>
      <c r="AF87" s="24"/>
      <c r="AG87" s="20"/>
      <c r="AH87" s="60"/>
      <c r="AJ87" s="24"/>
      <c r="AK87" s="24"/>
      <c r="AL87" s="20"/>
      <c r="AM87" s="60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5">
      <c r="A88" s="1"/>
      <c r="B88" s="20"/>
      <c r="C88" s="1"/>
      <c r="E88" s="1"/>
      <c r="G88" s="1"/>
      <c r="H88" s="24"/>
      <c r="I88" s="60"/>
      <c r="J88" s="1"/>
      <c r="K88" s="24"/>
      <c r="L88" s="24"/>
      <c r="M88" s="20"/>
      <c r="N88" s="60"/>
      <c r="O88" s="1"/>
      <c r="P88" s="24"/>
      <c r="Q88" s="24"/>
      <c r="R88" s="20"/>
      <c r="S88" s="60"/>
      <c r="T88" s="1"/>
      <c r="U88" s="24"/>
      <c r="V88" s="24"/>
      <c r="W88" s="20"/>
      <c r="X88" s="60"/>
      <c r="Y88" s="1"/>
      <c r="Z88" s="24"/>
      <c r="AA88" s="24"/>
      <c r="AB88" s="20"/>
      <c r="AC88" s="60"/>
      <c r="AD88" s="1"/>
      <c r="AE88" s="24"/>
      <c r="AF88" s="24"/>
      <c r="AG88" s="20"/>
      <c r="AH88" s="60"/>
      <c r="AJ88" s="24"/>
      <c r="AK88" s="24"/>
      <c r="AL88" s="20"/>
      <c r="AM88" s="60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5">
      <c r="A89" s="1"/>
      <c r="B89" s="20"/>
      <c r="C89" s="1"/>
      <c r="E89" s="1"/>
      <c r="G89" s="1"/>
      <c r="H89" s="24"/>
      <c r="I89" s="60"/>
      <c r="J89" s="1"/>
      <c r="K89" s="24"/>
      <c r="L89" s="24"/>
      <c r="M89" s="20"/>
      <c r="N89" s="60"/>
      <c r="O89" s="1"/>
      <c r="P89" s="24"/>
      <c r="Q89" s="24"/>
      <c r="R89" s="20"/>
      <c r="S89" s="60"/>
      <c r="T89" s="1"/>
      <c r="U89" s="24"/>
      <c r="V89" s="24"/>
      <c r="W89" s="20"/>
      <c r="X89" s="60"/>
      <c r="Y89" s="1"/>
      <c r="Z89" s="24"/>
      <c r="AA89" s="24"/>
      <c r="AB89" s="20"/>
      <c r="AC89" s="60"/>
      <c r="AD89" s="1"/>
      <c r="AE89" s="24"/>
      <c r="AF89" s="24"/>
      <c r="AG89" s="20"/>
      <c r="AH89" s="60"/>
      <c r="AJ89" s="24"/>
      <c r="AK89" s="24"/>
      <c r="AL89" s="20"/>
      <c r="AM89" s="60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5">
      <c r="A90" s="1"/>
      <c r="B90" s="20"/>
      <c r="C90" s="1"/>
      <c r="E90" s="1"/>
      <c r="G90" s="1"/>
      <c r="H90" s="24"/>
      <c r="I90" s="60"/>
      <c r="J90" s="1"/>
      <c r="K90" s="24"/>
      <c r="L90" s="24"/>
      <c r="M90" s="20"/>
      <c r="N90" s="60"/>
      <c r="O90" s="1"/>
      <c r="P90" s="24"/>
      <c r="Q90" s="24"/>
      <c r="R90" s="20"/>
      <c r="S90" s="60"/>
      <c r="T90" s="1"/>
      <c r="U90" s="24"/>
      <c r="V90" s="24"/>
      <c r="W90" s="20"/>
      <c r="X90" s="60"/>
      <c r="Y90" s="1"/>
      <c r="Z90" s="24"/>
      <c r="AA90" s="24"/>
      <c r="AB90" s="20"/>
      <c r="AC90" s="60"/>
      <c r="AD90" s="1"/>
      <c r="AE90" s="24"/>
      <c r="AF90" s="24"/>
      <c r="AG90" s="20"/>
      <c r="AH90" s="60"/>
      <c r="AJ90" s="24"/>
      <c r="AK90" s="24"/>
      <c r="AL90" s="20"/>
      <c r="AM90" s="60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5">
      <c r="A91" s="1"/>
      <c r="B91" s="20"/>
      <c r="C91" s="1"/>
      <c r="E91" s="1"/>
      <c r="G91" s="1"/>
      <c r="H91" s="24"/>
      <c r="I91" s="60"/>
      <c r="J91" s="1"/>
      <c r="K91" s="24"/>
      <c r="L91" s="24"/>
      <c r="M91" s="20"/>
      <c r="N91" s="60"/>
      <c r="O91" s="1"/>
      <c r="P91" s="24"/>
      <c r="Q91" s="24"/>
      <c r="R91" s="20"/>
      <c r="S91" s="60"/>
      <c r="T91" s="1"/>
      <c r="U91" s="24"/>
      <c r="V91" s="24"/>
      <c r="W91" s="20"/>
      <c r="X91" s="60"/>
      <c r="Y91" s="1"/>
      <c r="Z91" s="24"/>
      <c r="AA91" s="24"/>
      <c r="AB91" s="20"/>
      <c r="AC91" s="60"/>
      <c r="AD91" s="1"/>
      <c r="AE91" s="24"/>
      <c r="AF91" s="24"/>
      <c r="AG91" s="20"/>
      <c r="AH91" s="60"/>
      <c r="AJ91" s="24"/>
      <c r="AK91" s="24"/>
      <c r="AL91" s="20"/>
      <c r="AM91" s="60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5">
      <c r="A92" s="1"/>
      <c r="B92" s="20"/>
      <c r="C92" s="1"/>
      <c r="E92" s="1"/>
      <c r="G92" s="1"/>
      <c r="H92" s="24"/>
      <c r="I92" s="60"/>
      <c r="J92" s="1"/>
      <c r="K92" s="24"/>
      <c r="L92" s="24"/>
      <c r="M92" s="20"/>
      <c r="N92" s="60"/>
      <c r="O92" s="1"/>
      <c r="P92" s="24"/>
      <c r="Q92" s="24"/>
      <c r="R92" s="20"/>
      <c r="S92" s="60"/>
      <c r="T92" s="1"/>
      <c r="U92" s="24"/>
      <c r="V92" s="24"/>
      <c r="W92" s="20"/>
      <c r="X92" s="60"/>
      <c r="Y92" s="1"/>
      <c r="Z92" s="24"/>
      <c r="AA92" s="24"/>
      <c r="AB92" s="20"/>
      <c r="AC92" s="60"/>
      <c r="AD92" s="1"/>
      <c r="AE92" s="24"/>
      <c r="AF92" s="24"/>
      <c r="AG92" s="20"/>
      <c r="AH92" s="60"/>
      <c r="AJ92" s="24"/>
      <c r="AK92" s="24"/>
      <c r="AL92" s="20"/>
      <c r="AM92" s="60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5">
      <c r="A93" s="1"/>
      <c r="B93" s="20"/>
      <c r="C93" s="1"/>
      <c r="E93" s="1"/>
      <c r="G93" s="1"/>
      <c r="H93" s="24"/>
      <c r="I93" s="60"/>
      <c r="J93" s="1"/>
      <c r="K93" s="24"/>
      <c r="L93" s="24"/>
      <c r="M93" s="20"/>
      <c r="N93" s="60"/>
      <c r="O93" s="1"/>
      <c r="P93" s="24"/>
      <c r="Q93" s="24"/>
      <c r="R93" s="20"/>
      <c r="S93" s="60"/>
      <c r="T93" s="1"/>
      <c r="U93" s="24"/>
      <c r="V93" s="24"/>
      <c r="W93" s="20"/>
      <c r="X93" s="60"/>
      <c r="Y93" s="1"/>
      <c r="Z93" s="24"/>
      <c r="AA93" s="24"/>
      <c r="AB93" s="20"/>
      <c r="AC93" s="60"/>
      <c r="AD93" s="1"/>
      <c r="AE93" s="24"/>
      <c r="AF93" s="24"/>
      <c r="AG93" s="20"/>
      <c r="AH93" s="60"/>
      <c r="AJ93" s="24"/>
      <c r="AK93" s="24"/>
      <c r="AL93" s="20"/>
      <c r="AM93" s="60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5">
      <c r="A94" s="1"/>
      <c r="B94" s="20"/>
      <c r="C94" s="1"/>
      <c r="E94" s="1"/>
      <c r="G94" s="1"/>
      <c r="H94" s="24"/>
      <c r="I94" s="60"/>
      <c r="J94" s="1"/>
      <c r="K94" s="24"/>
      <c r="L94" s="24"/>
      <c r="M94" s="20"/>
      <c r="N94" s="60"/>
      <c r="O94" s="1"/>
      <c r="P94" s="24"/>
      <c r="Q94" s="24"/>
      <c r="R94" s="20"/>
      <c r="S94" s="60"/>
      <c r="T94" s="1"/>
      <c r="U94" s="24"/>
      <c r="V94" s="24"/>
      <c r="W94" s="20"/>
      <c r="X94" s="60"/>
      <c r="Y94" s="1"/>
      <c r="Z94" s="24"/>
      <c r="AA94" s="24"/>
      <c r="AB94" s="20"/>
      <c r="AC94" s="60"/>
      <c r="AD94" s="1"/>
      <c r="AE94" s="24"/>
      <c r="AF94" s="24"/>
      <c r="AG94" s="20"/>
      <c r="AH94" s="60"/>
      <c r="AJ94" s="24"/>
      <c r="AK94" s="24"/>
      <c r="AL94" s="20"/>
      <c r="AM94" s="60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5">
      <c r="A95" s="1"/>
      <c r="B95" s="20"/>
      <c r="C95" s="1"/>
      <c r="E95" s="1"/>
      <c r="G95" s="1"/>
      <c r="H95" s="24"/>
      <c r="I95" s="60"/>
      <c r="J95" s="1"/>
      <c r="K95" s="24"/>
      <c r="L95" s="24"/>
      <c r="M95" s="20"/>
      <c r="N95" s="60"/>
      <c r="O95" s="1"/>
      <c r="P95" s="24"/>
      <c r="Q95" s="24"/>
      <c r="R95" s="20"/>
      <c r="S95" s="60"/>
      <c r="T95" s="1"/>
      <c r="U95" s="24"/>
      <c r="V95" s="24"/>
      <c r="W95" s="20"/>
      <c r="X95" s="60"/>
      <c r="Y95" s="1"/>
      <c r="Z95" s="24"/>
      <c r="AA95" s="24"/>
      <c r="AB95" s="20"/>
      <c r="AC95" s="60"/>
      <c r="AD95" s="1"/>
      <c r="AE95" s="24"/>
      <c r="AF95" s="24"/>
      <c r="AG95" s="20"/>
      <c r="AH95" s="60"/>
      <c r="AJ95" s="24"/>
      <c r="AK95" s="24"/>
      <c r="AL95" s="20"/>
      <c r="AM95" s="60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5">
      <c r="A96" s="1"/>
      <c r="B96" s="20"/>
      <c r="C96" s="1"/>
      <c r="E96" s="1"/>
      <c r="G96" s="1"/>
      <c r="H96" s="24"/>
      <c r="I96" s="60"/>
      <c r="J96" s="1"/>
      <c r="K96" s="24"/>
      <c r="L96" s="24"/>
      <c r="M96" s="20"/>
      <c r="N96" s="60"/>
      <c r="O96" s="1"/>
      <c r="P96" s="24"/>
      <c r="Q96" s="24"/>
      <c r="R96" s="20"/>
      <c r="S96" s="60"/>
      <c r="T96" s="1"/>
      <c r="U96" s="24"/>
      <c r="V96" s="24"/>
      <c r="W96" s="20"/>
      <c r="X96" s="60"/>
      <c r="Y96" s="1"/>
      <c r="Z96" s="24"/>
      <c r="AA96" s="24"/>
      <c r="AB96" s="20"/>
      <c r="AC96" s="60"/>
      <c r="AD96" s="1"/>
      <c r="AE96" s="24"/>
      <c r="AF96" s="24"/>
      <c r="AG96" s="20"/>
      <c r="AH96" s="60"/>
      <c r="AJ96" s="24"/>
      <c r="AK96" s="24"/>
      <c r="AL96" s="20"/>
      <c r="AM96" s="60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5">
      <c r="A97" s="1"/>
      <c r="B97" s="20"/>
      <c r="C97" s="1"/>
      <c r="E97" s="1"/>
      <c r="G97" s="1"/>
      <c r="H97" s="24"/>
      <c r="I97" s="60"/>
      <c r="J97" s="1"/>
      <c r="K97" s="24"/>
      <c r="L97" s="24"/>
      <c r="M97" s="20"/>
      <c r="N97" s="60"/>
      <c r="O97" s="1"/>
      <c r="P97" s="24"/>
      <c r="Q97" s="24"/>
      <c r="R97" s="20"/>
      <c r="S97" s="60"/>
      <c r="T97" s="1"/>
      <c r="U97" s="24"/>
      <c r="V97" s="24"/>
      <c r="W97" s="20"/>
      <c r="X97" s="60"/>
      <c r="Y97" s="1"/>
      <c r="Z97" s="24"/>
      <c r="AA97" s="24"/>
      <c r="AB97" s="20"/>
      <c r="AC97" s="60"/>
      <c r="AD97" s="1"/>
      <c r="AE97" s="24"/>
      <c r="AF97" s="24"/>
      <c r="AG97" s="20"/>
      <c r="AH97" s="60"/>
      <c r="AJ97" s="24"/>
      <c r="AK97" s="24"/>
      <c r="AL97" s="20"/>
      <c r="AM97" s="60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5">
      <c r="A98" s="1"/>
      <c r="B98" s="20"/>
      <c r="C98" s="1"/>
      <c r="E98" s="1"/>
      <c r="G98" s="1"/>
      <c r="H98" s="24"/>
      <c r="I98" s="60"/>
      <c r="J98" s="1"/>
      <c r="K98" s="24"/>
      <c r="L98" s="24"/>
      <c r="M98" s="20"/>
      <c r="N98" s="60"/>
      <c r="O98" s="1"/>
      <c r="P98" s="24"/>
      <c r="Q98" s="24"/>
      <c r="R98" s="20"/>
      <c r="S98" s="60"/>
      <c r="T98" s="1"/>
      <c r="U98" s="24"/>
      <c r="V98" s="24"/>
      <c r="W98" s="20"/>
      <c r="X98" s="60"/>
      <c r="Y98" s="1"/>
      <c r="Z98" s="24"/>
      <c r="AA98" s="24"/>
      <c r="AB98" s="20"/>
      <c r="AC98" s="60"/>
      <c r="AD98" s="1"/>
      <c r="AE98" s="24"/>
      <c r="AF98" s="24"/>
      <c r="AG98" s="20"/>
      <c r="AH98" s="60"/>
      <c r="AJ98" s="24"/>
      <c r="AK98" s="24"/>
      <c r="AL98" s="20"/>
      <c r="AM98" s="60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5">
      <c r="A99" s="1"/>
      <c r="B99" s="20"/>
      <c r="C99" s="1"/>
      <c r="E99" s="1"/>
      <c r="G99" s="1"/>
      <c r="H99" s="24"/>
      <c r="I99" s="60"/>
      <c r="J99" s="1"/>
      <c r="K99" s="24"/>
      <c r="L99" s="24"/>
      <c r="M99" s="20"/>
      <c r="N99" s="60"/>
      <c r="O99" s="1"/>
      <c r="P99" s="24"/>
      <c r="Q99" s="24"/>
      <c r="R99" s="20"/>
      <c r="S99" s="60"/>
      <c r="T99" s="1"/>
      <c r="U99" s="24"/>
      <c r="V99" s="24"/>
      <c r="W99" s="20"/>
      <c r="X99" s="60"/>
      <c r="Y99" s="1"/>
      <c r="Z99" s="24"/>
      <c r="AA99" s="24"/>
      <c r="AB99" s="20"/>
      <c r="AC99" s="60"/>
      <c r="AD99" s="1"/>
      <c r="AE99" s="24"/>
      <c r="AF99" s="24"/>
      <c r="AG99" s="20"/>
      <c r="AH99" s="60"/>
      <c r="AJ99" s="24"/>
      <c r="AK99" s="24"/>
      <c r="AL99" s="20"/>
      <c r="AM99" s="60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5">
      <c r="A100" s="1"/>
      <c r="B100" s="20"/>
      <c r="C100" s="1"/>
      <c r="E100" s="1"/>
      <c r="G100" s="1"/>
      <c r="H100" s="24"/>
      <c r="I100" s="60"/>
      <c r="J100" s="1"/>
      <c r="K100" s="24"/>
      <c r="L100" s="24"/>
      <c r="M100" s="20"/>
      <c r="N100" s="60"/>
      <c r="O100" s="1"/>
      <c r="P100" s="24"/>
      <c r="Q100" s="24"/>
      <c r="R100" s="20"/>
      <c r="S100" s="60"/>
      <c r="T100" s="1"/>
      <c r="U100" s="24"/>
      <c r="V100" s="24"/>
      <c r="W100" s="20"/>
      <c r="X100" s="60"/>
      <c r="Y100" s="1"/>
      <c r="Z100" s="24"/>
      <c r="AA100" s="24"/>
      <c r="AB100" s="20"/>
      <c r="AC100" s="60"/>
      <c r="AD100" s="1"/>
      <c r="AE100" s="24"/>
      <c r="AF100" s="24"/>
      <c r="AG100" s="20"/>
      <c r="AH100" s="60"/>
      <c r="AJ100" s="24"/>
      <c r="AK100" s="24"/>
      <c r="AL100" s="20"/>
      <c r="AM100" s="60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5">
      <c r="A101" s="1"/>
      <c r="B101" s="20"/>
      <c r="C101" s="1"/>
      <c r="E101" s="1"/>
      <c r="G101" s="1"/>
      <c r="H101" s="24"/>
      <c r="I101" s="60"/>
      <c r="J101" s="1"/>
      <c r="K101" s="24"/>
      <c r="L101" s="24"/>
      <c r="M101" s="20"/>
      <c r="N101" s="60"/>
      <c r="O101" s="1"/>
      <c r="P101" s="24"/>
      <c r="Q101" s="24"/>
      <c r="R101" s="20"/>
      <c r="S101" s="60"/>
      <c r="T101" s="1"/>
      <c r="U101" s="24"/>
      <c r="V101" s="24"/>
      <c r="W101" s="20"/>
      <c r="X101" s="60"/>
      <c r="Y101" s="1"/>
      <c r="Z101" s="24"/>
      <c r="AA101" s="24"/>
      <c r="AB101" s="20"/>
      <c r="AC101" s="60"/>
      <c r="AD101" s="1"/>
      <c r="AE101" s="24"/>
      <c r="AF101" s="24"/>
      <c r="AG101" s="20"/>
      <c r="AH101" s="60"/>
      <c r="AJ101" s="24"/>
      <c r="AK101" s="24"/>
      <c r="AL101" s="20"/>
      <c r="AM101" s="60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5">
      <c r="A102" s="1"/>
      <c r="B102" s="20"/>
      <c r="C102" s="1"/>
      <c r="E102" s="1"/>
      <c r="G102" s="1"/>
      <c r="H102" s="24"/>
      <c r="I102" s="60"/>
      <c r="J102" s="1"/>
      <c r="K102" s="24"/>
      <c r="L102" s="24"/>
      <c r="M102" s="20"/>
      <c r="N102" s="60"/>
      <c r="O102" s="1"/>
      <c r="P102" s="24"/>
      <c r="Q102" s="24"/>
      <c r="R102" s="20"/>
      <c r="S102" s="60"/>
      <c r="T102" s="1"/>
      <c r="U102" s="24"/>
      <c r="V102" s="24"/>
      <c r="W102" s="20"/>
      <c r="X102" s="60"/>
      <c r="Y102" s="1"/>
      <c r="Z102" s="24"/>
      <c r="AA102" s="24"/>
      <c r="AB102" s="20"/>
      <c r="AC102" s="60"/>
      <c r="AD102" s="1"/>
      <c r="AE102" s="24"/>
      <c r="AF102" s="24"/>
      <c r="AG102" s="20"/>
      <c r="AH102" s="60"/>
      <c r="AJ102" s="24"/>
      <c r="AK102" s="24"/>
      <c r="AL102" s="20"/>
      <c r="AM102" s="60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5">
      <c r="A103" s="1"/>
      <c r="B103" s="20"/>
      <c r="C103" s="1"/>
      <c r="E103" s="1"/>
      <c r="G103" s="1"/>
      <c r="H103" s="24"/>
      <c r="I103" s="60"/>
      <c r="J103" s="1"/>
      <c r="K103" s="24"/>
      <c r="L103" s="24"/>
      <c r="M103" s="20"/>
      <c r="N103" s="60"/>
      <c r="O103" s="1"/>
      <c r="P103" s="24"/>
      <c r="Q103" s="24"/>
      <c r="R103" s="20"/>
      <c r="S103" s="60"/>
      <c r="T103" s="1"/>
      <c r="U103" s="24"/>
      <c r="V103" s="24"/>
      <c r="W103" s="20"/>
      <c r="X103" s="60"/>
      <c r="Y103" s="1"/>
      <c r="Z103" s="24"/>
      <c r="AA103" s="24"/>
      <c r="AB103" s="20"/>
      <c r="AC103" s="60"/>
      <c r="AD103" s="1"/>
      <c r="AE103" s="24"/>
      <c r="AF103" s="24"/>
      <c r="AG103" s="20"/>
      <c r="AH103" s="60"/>
      <c r="AJ103" s="24"/>
      <c r="AK103" s="24"/>
      <c r="AL103" s="20"/>
      <c r="AM103" s="60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5">
      <c r="A104" s="1"/>
      <c r="B104" s="20"/>
      <c r="C104" s="1"/>
      <c r="E104" s="1"/>
      <c r="G104" s="1"/>
      <c r="H104" s="24"/>
      <c r="I104" s="60"/>
      <c r="J104" s="1"/>
      <c r="K104" s="24"/>
      <c r="L104" s="24"/>
      <c r="M104" s="20"/>
      <c r="N104" s="60"/>
      <c r="O104" s="1"/>
      <c r="P104" s="24"/>
      <c r="Q104" s="24"/>
      <c r="R104" s="20"/>
      <c r="S104" s="60"/>
      <c r="T104" s="1"/>
      <c r="U104" s="24"/>
      <c r="V104" s="24"/>
      <c r="W104" s="20"/>
      <c r="X104" s="60"/>
      <c r="Y104" s="1"/>
      <c r="Z104" s="24"/>
      <c r="AA104" s="24"/>
      <c r="AB104" s="20"/>
      <c r="AC104" s="60"/>
      <c r="AD104" s="1"/>
      <c r="AE104" s="24"/>
      <c r="AF104" s="24"/>
      <c r="AG104" s="20"/>
      <c r="AH104" s="60"/>
      <c r="AJ104" s="24"/>
      <c r="AK104" s="24"/>
      <c r="AL104" s="20"/>
      <c r="AM104" s="60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5">
      <c r="A105" s="1"/>
      <c r="B105" s="20"/>
      <c r="C105" s="1"/>
      <c r="E105" s="1"/>
      <c r="G105" s="1"/>
      <c r="H105" s="24"/>
      <c r="I105" s="60"/>
      <c r="J105" s="1"/>
      <c r="K105" s="24"/>
      <c r="L105" s="24"/>
      <c r="M105" s="20"/>
      <c r="N105" s="60"/>
      <c r="O105" s="1"/>
      <c r="P105" s="24"/>
      <c r="Q105" s="24"/>
      <c r="R105" s="20"/>
      <c r="S105" s="60"/>
      <c r="T105" s="1"/>
      <c r="U105" s="24"/>
      <c r="V105" s="24"/>
      <c r="W105" s="20"/>
      <c r="X105" s="60"/>
      <c r="Y105" s="1"/>
      <c r="Z105" s="24"/>
      <c r="AA105" s="24"/>
      <c r="AB105" s="20"/>
      <c r="AC105" s="60"/>
      <c r="AD105" s="1"/>
      <c r="AE105" s="24"/>
      <c r="AF105" s="24"/>
      <c r="AG105" s="20"/>
      <c r="AH105" s="60"/>
      <c r="AJ105" s="24"/>
      <c r="AK105" s="24"/>
      <c r="AL105" s="20"/>
      <c r="AM105" s="60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5">
      <c r="A106" s="1"/>
      <c r="B106" s="20"/>
      <c r="C106" s="1"/>
      <c r="E106" s="1"/>
      <c r="G106" s="1"/>
      <c r="H106" s="24"/>
      <c r="I106" s="60"/>
      <c r="J106" s="1"/>
      <c r="K106" s="24"/>
      <c r="L106" s="24"/>
      <c r="M106" s="20"/>
      <c r="N106" s="60"/>
      <c r="O106" s="1"/>
      <c r="P106" s="24"/>
      <c r="Q106" s="24"/>
      <c r="R106" s="20"/>
      <c r="S106" s="60"/>
      <c r="T106" s="1"/>
      <c r="U106" s="24"/>
      <c r="V106" s="24"/>
      <c r="W106" s="20"/>
      <c r="X106" s="60"/>
      <c r="Y106" s="1"/>
      <c r="Z106" s="24"/>
      <c r="AA106" s="24"/>
      <c r="AB106" s="20"/>
      <c r="AC106" s="60"/>
      <c r="AD106" s="1"/>
      <c r="AE106" s="24"/>
      <c r="AF106" s="24"/>
      <c r="AG106" s="20"/>
      <c r="AH106" s="60"/>
      <c r="AJ106" s="24"/>
      <c r="AK106" s="24"/>
      <c r="AL106" s="20"/>
      <c r="AM106" s="60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5">
      <c r="A107" s="1"/>
      <c r="B107" s="20"/>
      <c r="C107" s="1"/>
      <c r="E107" s="1"/>
      <c r="G107" s="1"/>
      <c r="H107" s="24"/>
      <c r="I107" s="60"/>
      <c r="J107" s="1"/>
      <c r="K107" s="24"/>
      <c r="L107" s="24"/>
      <c r="M107" s="20"/>
      <c r="N107" s="60"/>
      <c r="O107" s="1"/>
      <c r="P107" s="24"/>
      <c r="Q107" s="24"/>
      <c r="R107" s="20"/>
      <c r="S107" s="60"/>
      <c r="T107" s="1"/>
      <c r="U107" s="24"/>
      <c r="V107" s="24"/>
      <c r="W107" s="20"/>
      <c r="X107" s="60"/>
      <c r="Y107" s="1"/>
      <c r="Z107" s="24"/>
      <c r="AA107" s="24"/>
      <c r="AB107" s="20"/>
      <c r="AC107" s="60"/>
      <c r="AD107" s="1"/>
      <c r="AE107" s="24"/>
      <c r="AF107" s="24"/>
      <c r="AG107" s="20"/>
      <c r="AH107" s="60"/>
      <c r="AJ107" s="24"/>
      <c r="AK107" s="24"/>
      <c r="AL107" s="20"/>
      <c r="AM107" s="60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5">
      <c r="A108" s="1"/>
      <c r="B108" s="20"/>
      <c r="C108" s="1"/>
      <c r="E108" s="1"/>
      <c r="G108" s="1"/>
      <c r="H108" s="24"/>
      <c r="I108" s="60"/>
      <c r="J108" s="1"/>
      <c r="K108" s="24"/>
      <c r="L108" s="24"/>
      <c r="M108" s="20"/>
      <c r="N108" s="60"/>
      <c r="O108" s="1"/>
      <c r="P108" s="24"/>
      <c r="Q108" s="24"/>
      <c r="R108" s="20"/>
      <c r="S108" s="60"/>
      <c r="T108" s="1"/>
      <c r="U108" s="24"/>
      <c r="V108" s="24"/>
      <c r="W108" s="20"/>
      <c r="X108" s="60"/>
      <c r="Y108" s="1"/>
      <c r="Z108" s="24"/>
      <c r="AA108" s="24"/>
      <c r="AB108" s="20"/>
      <c r="AC108" s="60"/>
      <c r="AD108" s="1"/>
      <c r="AE108" s="24"/>
      <c r="AF108" s="24"/>
      <c r="AG108" s="20"/>
      <c r="AH108" s="60"/>
      <c r="AJ108" s="24"/>
      <c r="AK108" s="24"/>
      <c r="AL108" s="20"/>
      <c r="AM108" s="60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5">
      <c r="A109" s="1"/>
      <c r="B109" s="20"/>
      <c r="C109" s="1"/>
      <c r="E109" s="1"/>
      <c r="G109" s="1"/>
      <c r="H109" s="24"/>
      <c r="I109" s="60"/>
      <c r="J109" s="1"/>
      <c r="K109" s="24"/>
      <c r="L109" s="24"/>
      <c r="M109" s="20"/>
      <c r="N109" s="60"/>
      <c r="O109" s="1"/>
      <c r="P109" s="24"/>
      <c r="Q109" s="24"/>
      <c r="R109" s="20"/>
      <c r="S109" s="60"/>
      <c r="T109" s="1"/>
      <c r="U109" s="24"/>
      <c r="V109" s="24"/>
      <c r="W109" s="20"/>
      <c r="X109" s="60"/>
      <c r="Y109" s="1"/>
      <c r="Z109" s="24"/>
      <c r="AA109" s="24"/>
      <c r="AB109" s="20"/>
      <c r="AC109" s="60"/>
      <c r="AD109" s="1"/>
      <c r="AE109" s="24"/>
      <c r="AF109" s="24"/>
      <c r="AG109" s="20"/>
      <c r="AH109" s="60"/>
      <c r="AJ109" s="24"/>
      <c r="AK109" s="24"/>
      <c r="AL109" s="20"/>
      <c r="AM109" s="60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5">
      <c r="A110" s="1"/>
      <c r="B110" s="20"/>
      <c r="C110" s="1"/>
      <c r="E110" s="1"/>
      <c r="G110" s="1"/>
      <c r="H110" s="24"/>
      <c r="I110" s="60"/>
      <c r="J110" s="1"/>
      <c r="K110" s="24"/>
      <c r="L110" s="24"/>
      <c r="M110" s="20"/>
      <c r="N110" s="60"/>
      <c r="O110" s="1"/>
      <c r="P110" s="24"/>
      <c r="Q110" s="24"/>
      <c r="R110" s="20"/>
      <c r="S110" s="60"/>
      <c r="T110" s="1"/>
      <c r="U110" s="24"/>
      <c r="V110" s="24"/>
      <c r="W110" s="20"/>
      <c r="X110" s="60"/>
      <c r="Y110" s="1"/>
      <c r="Z110" s="24"/>
      <c r="AA110" s="24"/>
      <c r="AB110" s="20"/>
      <c r="AC110" s="60"/>
      <c r="AD110" s="1"/>
      <c r="AE110" s="24"/>
      <c r="AF110" s="24"/>
      <c r="AG110" s="20"/>
      <c r="AH110" s="60"/>
      <c r="AJ110" s="24"/>
      <c r="AK110" s="24"/>
      <c r="AL110" s="20"/>
      <c r="AM110" s="60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5">
      <c r="A111" s="1"/>
      <c r="B111" s="20"/>
      <c r="C111" s="1"/>
      <c r="E111" s="1"/>
      <c r="G111" s="1"/>
      <c r="H111" s="24"/>
      <c r="I111" s="60"/>
      <c r="J111" s="1"/>
      <c r="K111" s="24"/>
      <c r="L111" s="24"/>
      <c r="M111" s="20"/>
      <c r="N111" s="60"/>
      <c r="O111" s="1"/>
      <c r="P111" s="24"/>
      <c r="Q111" s="24"/>
      <c r="R111" s="20"/>
      <c r="S111" s="60"/>
      <c r="T111" s="1"/>
      <c r="U111" s="24"/>
      <c r="V111" s="24"/>
      <c r="W111" s="20"/>
      <c r="X111" s="60"/>
      <c r="Y111" s="1"/>
      <c r="Z111" s="24"/>
      <c r="AA111" s="24"/>
      <c r="AB111" s="20"/>
      <c r="AC111" s="60"/>
      <c r="AD111" s="1"/>
      <c r="AE111" s="24"/>
      <c r="AF111" s="24"/>
      <c r="AG111" s="20"/>
      <c r="AH111" s="60"/>
      <c r="AJ111" s="24"/>
      <c r="AK111" s="24"/>
      <c r="AL111" s="20"/>
      <c r="AM111" s="60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5">
      <c r="A112" s="1"/>
      <c r="B112" s="20"/>
      <c r="C112" s="1"/>
      <c r="E112" s="1"/>
      <c r="G112" s="1"/>
      <c r="H112" s="24"/>
      <c r="I112" s="60"/>
      <c r="J112" s="1"/>
      <c r="K112" s="24"/>
      <c r="L112" s="24"/>
      <c r="M112" s="20"/>
      <c r="N112" s="60"/>
      <c r="O112" s="1"/>
      <c r="P112" s="24"/>
      <c r="Q112" s="24"/>
      <c r="R112" s="20"/>
      <c r="S112" s="60"/>
      <c r="T112" s="1"/>
      <c r="U112" s="24"/>
      <c r="V112" s="24"/>
      <c r="W112" s="20"/>
      <c r="X112" s="60"/>
      <c r="Y112" s="1"/>
      <c r="Z112" s="24"/>
      <c r="AA112" s="24"/>
      <c r="AB112" s="20"/>
      <c r="AC112" s="60"/>
      <c r="AD112" s="1"/>
      <c r="AE112" s="24"/>
      <c r="AF112" s="24"/>
      <c r="AG112" s="20"/>
      <c r="AH112" s="60"/>
      <c r="AJ112" s="24"/>
      <c r="AK112" s="24"/>
      <c r="AL112" s="20"/>
      <c r="AM112" s="60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5">
      <c r="A113" s="1"/>
      <c r="B113" s="20"/>
      <c r="C113" s="1"/>
      <c r="E113" s="1"/>
      <c r="G113" s="1"/>
      <c r="H113" s="24"/>
      <c r="I113" s="60"/>
      <c r="J113" s="1"/>
      <c r="K113" s="24"/>
      <c r="L113" s="24"/>
      <c r="M113" s="20"/>
      <c r="N113" s="60"/>
      <c r="O113" s="1"/>
      <c r="P113" s="24"/>
      <c r="Q113" s="24"/>
      <c r="R113" s="20"/>
      <c r="S113" s="60"/>
      <c r="T113" s="1"/>
      <c r="U113" s="24"/>
      <c r="V113" s="24"/>
      <c r="W113" s="20"/>
      <c r="X113" s="60"/>
      <c r="Y113" s="1"/>
      <c r="Z113" s="24"/>
      <c r="AA113" s="24"/>
      <c r="AB113" s="20"/>
      <c r="AC113" s="60"/>
      <c r="AD113" s="1"/>
      <c r="AE113" s="24"/>
      <c r="AF113" s="24"/>
      <c r="AG113" s="20"/>
      <c r="AH113" s="60"/>
      <c r="AJ113" s="24"/>
      <c r="AK113" s="24"/>
      <c r="AL113" s="20"/>
      <c r="AM113" s="60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5">
      <c r="A114" s="1"/>
      <c r="B114" s="20"/>
      <c r="C114" s="1"/>
      <c r="E114" s="1"/>
      <c r="G114" s="1"/>
      <c r="H114" s="24"/>
      <c r="I114" s="60"/>
      <c r="J114" s="1"/>
      <c r="K114" s="24"/>
      <c r="L114" s="24"/>
      <c r="M114" s="20"/>
      <c r="N114" s="60"/>
      <c r="O114" s="1"/>
      <c r="P114" s="24"/>
      <c r="Q114" s="24"/>
      <c r="R114" s="20"/>
      <c r="S114" s="60"/>
      <c r="T114" s="1"/>
      <c r="U114" s="24"/>
      <c r="V114" s="24"/>
      <c r="W114" s="20"/>
      <c r="X114" s="60"/>
      <c r="Y114" s="1"/>
      <c r="Z114" s="24"/>
      <c r="AA114" s="24"/>
      <c r="AB114" s="20"/>
      <c r="AC114" s="60"/>
      <c r="AD114" s="1"/>
      <c r="AE114" s="24"/>
      <c r="AF114" s="24"/>
      <c r="AG114" s="20"/>
      <c r="AH114" s="60"/>
      <c r="AJ114" s="24"/>
      <c r="AK114" s="24"/>
      <c r="AL114" s="20"/>
      <c r="AM114" s="60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5">
      <c r="A115" s="1"/>
      <c r="B115" s="20"/>
      <c r="C115" s="1"/>
      <c r="E115" s="1"/>
      <c r="G115" s="1"/>
      <c r="H115" s="24"/>
      <c r="I115" s="60"/>
      <c r="J115" s="1"/>
      <c r="K115" s="24"/>
      <c r="L115" s="24"/>
      <c r="M115" s="20"/>
      <c r="N115" s="60"/>
      <c r="O115" s="1"/>
      <c r="P115" s="24"/>
      <c r="Q115" s="24"/>
      <c r="R115" s="20"/>
      <c r="S115" s="60"/>
      <c r="T115" s="1"/>
      <c r="U115" s="24"/>
      <c r="V115" s="24"/>
      <c r="W115" s="20"/>
      <c r="X115" s="60"/>
      <c r="Y115" s="1"/>
      <c r="Z115" s="24"/>
      <c r="AA115" s="24"/>
      <c r="AB115" s="20"/>
      <c r="AC115" s="60"/>
      <c r="AD115" s="1"/>
      <c r="AE115" s="24"/>
      <c r="AF115" s="24"/>
      <c r="AG115" s="20"/>
      <c r="AH115" s="60"/>
      <c r="AJ115" s="24"/>
      <c r="AK115" s="24"/>
      <c r="AL115" s="20"/>
      <c r="AM115" s="60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5">
      <c r="A116" s="1"/>
      <c r="B116" s="20"/>
      <c r="C116" s="1"/>
      <c r="E116" s="1"/>
      <c r="G116" s="1"/>
      <c r="H116" s="24"/>
      <c r="I116" s="60"/>
      <c r="J116" s="1"/>
      <c r="K116" s="24"/>
      <c r="L116" s="24"/>
      <c r="M116" s="20"/>
      <c r="N116" s="60"/>
      <c r="O116" s="1"/>
      <c r="P116" s="24"/>
      <c r="Q116" s="24"/>
      <c r="R116" s="20"/>
      <c r="S116" s="60"/>
      <c r="T116" s="1"/>
      <c r="U116" s="24"/>
      <c r="V116" s="24"/>
      <c r="W116" s="20"/>
      <c r="X116" s="60"/>
      <c r="Y116" s="1"/>
      <c r="Z116" s="24"/>
      <c r="AA116" s="24"/>
      <c r="AB116" s="20"/>
      <c r="AC116" s="60"/>
      <c r="AD116" s="1"/>
      <c r="AE116" s="24"/>
      <c r="AF116" s="24"/>
      <c r="AG116" s="20"/>
      <c r="AH116" s="60"/>
      <c r="AJ116" s="24"/>
      <c r="AK116" s="24"/>
      <c r="AL116" s="20"/>
      <c r="AM116" s="60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5">
      <c r="A117" s="1"/>
      <c r="B117" s="20"/>
      <c r="C117" s="1"/>
      <c r="E117" s="1"/>
      <c r="G117" s="1"/>
      <c r="H117" s="24"/>
      <c r="I117" s="60"/>
      <c r="J117" s="1"/>
      <c r="K117" s="24"/>
      <c r="L117" s="24"/>
      <c r="M117" s="20"/>
      <c r="N117" s="60"/>
      <c r="O117" s="1"/>
      <c r="P117" s="24"/>
      <c r="Q117" s="24"/>
      <c r="R117" s="20"/>
      <c r="S117" s="60"/>
      <c r="T117" s="1"/>
      <c r="U117" s="24"/>
      <c r="V117" s="24"/>
      <c r="W117" s="20"/>
      <c r="X117" s="60"/>
      <c r="Y117" s="1"/>
      <c r="Z117" s="24"/>
      <c r="AA117" s="24"/>
      <c r="AB117" s="20"/>
      <c r="AC117" s="60"/>
      <c r="AD117" s="1"/>
      <c r="AE117" s="24"/>
      <c r="AF117" s="24"/>
      <c r="AG117" s="20"/>
      <c r="AH117" s="60"/>
      <c r="AJ117" s="24"/>
      <c r="AK117" s="24"/>
      <c r="AL117" s="20"/>
      <c r="AM117" s="60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5">
      <c r="A118" s="1"/>
      <c r="B118" s="20"/>
      <c r="C118" s="1"/>
      <c r="E118" s="1"/>
      <c r="G118" s="1"/>
      <c r="H118" s="24"/>
      <c r="I118" s="60"/>
      <c r="J118" s="1"/>
      <c r="K118" s="24"/>
      <c r="L118" s="24"/>
      <c r="M118" s="20"/>
      <c r="N118" s="60"/>
      <c r="O118" s="1"/>
      <c r="P118" s="24"/>
      <c r="Q118" s="24"/>
      <c r="R118" s="20"/>
      <c r="S118" s="60"/>
      <c r="T118" s="1"/>
      <c r="U118" s="24"/>
      <c r="V118" s="24"/>
      <c r="W118" s="20"/>
      <c r="X118" s="60"/>
      <c r="Y118" s="1"/>
      <c r="Z118" s="24"/>
      <c r="AA118" s="24"/>
      <c r="AB118" s="20"/>
      <c r="AC118" s="60"/>
      <c r="AD118" s="1"/>
      <c r="AE118" s="24"/>
      <c r="AF118" s="24"/>
      <c r="AG118" s="20"/>
      <c r="AH118" s="60"/>
      <c r="AJ118" s="24"/>
      <c r="AK118" s="24"/>
      <c r="AL118" s="20"/>
      <c r="AM118" s="60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5">
      <c r="A119" s="1"/>
      <c r="B119" s="20"/>
      <c r="C119" s="1"/>
      <c r="E119" s="1"/>
      <c r="G119" s="1"/>
      <c r="H119" s="24"/>
      <c r="I119" s="60"/>
      <c r="J119" s="1"/>
      <c r="K119" s="24"/>
      <c r="L119" s="24"/>
      <c r="M119" s="20"/>
      <c r="N119" s="60"/>
      <c r="O119" s="1"/>
      <c r="P119" s="24"/>
      <c r="Q119" s="24"/>
      <c r="R119" s="20"/>
      <c r="S119" s="60"/>
      <c r="T119" s="1"/>
      <c r="U119" s="24"/>
      <c r="V119" s="24"/>
      <c r="W119" s="20"/>
      <c r="X119" s="60"/>
      <c r="Y119" s="1"/>
      <c r="Z119" s="24"/>
      <c r="AA119" s="24"/>
      <c r="AB119" s="20"/>
      <c r="AC119" s="60"/>
      <c r="AD119" s="1"/>
      <c r="AE119" s="24"/>
      <c r="AF119" s="24"/>
      <c r="AG119" s="20"/>
      <c r="AH119" s="60"/>
      <c r="AJ119" s="24"/>
      <c r="AK119" s="24"/>
      <c r="AL119" s="20"/>
      <c r="AM119" s="60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5">
      <c r="A120" s="1"/>
      <c r="B120" s="20"/>
      <c r="C120" s="1"/>
      <c r="E120" s="1"/>
      <c r="G120" s="1"/>
      <c r="H120" s="24"/>
      <c r="I120" s="60"/>
      <c r="J120" s="1"/>
      <c r="K120" s="24"/>
      <c r="L120" s="24"/>
      <c r="M120" s="20"/>
      <c r="N120" s="60"/>
      <c r="O120" s="1"/>
      <c r="P120" s="24"/>
      <c r="Q120" s="24"/>
      <c r="R120" s="20"/>
      <c r="S120" s="60"/>
      <c r="T120" s="1"/>
      <c r="U120" s="24"/>
      <c r="V120" s="24"/>
      <c r="W120" s="20"/>
      <c r="X120" s="60"/>
      <c r="Y120" s="1"/>
      <c r="Z120" s="24"/>
      <c r="AA120" s="24"/>
      <c r="AB120" s="20"/>
      <c r="AC120" s="60"/>
      <c r="AD120" s="1"/>
      <c r="AE120" s="24"/>
      <c r="AF120" s="24"/>
      <c r="AG120" s="20"/>
      <c r="AH120" s="60"/>
      <c r="AJ120" s="24"/>
      <c r="AK120" s="24"/>
      <c r="AL120" s="20"/>
      <c r="AM120" s="60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5">
      <c r="A121" s="1"/>
      <c r="B121" s="20"/>
      <c r="C121" s="1"/>
      <c r="E121" s="1"/>
      <c r="G121" s="1"/>
      <c r="H121" s="24"/>
      <c r="I121" s="60"/>
      <c r="J121" s="1"/>
      <c r="K121" s="24"/>
      <c r="L121" s="24"/>
      <c r="M121" s="20"/>
      <c r="N121" s="60"/>
      <c r="O121" s="1"/>
      <c r="P121" s="24"/>
      <c r="Q121" s="24"/>
      <c r="R121" s="20"/>
      <c r="S121" s="60"/>
      <c r="T121" s="1"/>
      <c r="U121" s="24"/>
      <c r="V121" s="24"/>
      <c r="W121" s="20"/>
      <c r="X121" s="60"/>
      <c r="Y121" s="1"/>
      <c r="Z121" s="24"/>
      <c r="AA121" s="24"/>
      <c r="AB121" s="20"/>
      <c r="AC121" s="60"/>
      <c r="AD121" s="1"/>
      <c r="AE121" s="24"/>
      <c r="AF121" s="24"/>
      <c r="AG121" s="20"/>
      <c r="AH121" s="60"/>
      <c r="AJ121" s="24"/>
      <c r="AK121" s="24"/>
      <c r="AL121" s="20"/>
      <c r="AM121" s="60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5">
      <c r="A122" s="1"/>
      <c r="B122" s="20"/>
      <c r="C122" s="1"/>
      <c r="E122" s="1"/>
      <c r="G122" s="1"/>
      <c r="H122" s="24"/>
      <c r="I122" s="60"/>
      <c r="J122" s="1"/>
      <c r="K122" s="24"/>
      <c r="L122" s="24"/>
      <c r="M122" s="20"/>
      <c r="N122" s="60"/>
      <c r="O122" s="1"/>
      <c r="P122" s="24"/>
      <c r="Q122" s="24"/>
      <c r="R122" s="20"/>
      <c r="S122" s="60"/>
      <c r="T122" s="1"/>
      <c r="U122" s="24"/>
      <c r="V122" s="24"/>
      <c r="W122" s="20"/>
      <c r="X122" s="60"/>
      <c r="Y122" s="1"/>
      <c r="Z122" s="24"/>
      <c r="AA122" s="24"/>
      <c r="AB122" s="20"/>
      <c r="AC122" s="60"/>
      <c r="AD122" s="1"/>
      <c r="AE122" s="24"/>
      <c r="AF122" s="24"/>
      <c r="AG122" s="20"/>
      <c r="AH122" s="60"/>
      <c r="AJ122" s="24"/>
      <c r="AK122" s="24"/>
      <c r="AL122" s="20"/>
      <c r="AM122" s="60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5">
      <c r="A123" s="1"/>
      <c r="B123" s="20"/>
      <c r="C123" s="1"/>
      <c r="E123" s="1"/>
      <c r="G123" s="1"/>
      <c r="H123" s="24"/>
      <c r="I123" s="60"/>
      <c r="J123" s="1"/>
      <c r="K123" s="24"/>
      <c r="L123" s="24"/>
      <c r="M123" s="20"/>
      <c r="N123" s="60"/>
      <c r="O123" s="1"/>
      <c r="P123" s="24"/>
      <c r="Q123" s="24"/>
      <c r="R123" s="20"/>
      <c r="S123" s="60"/>
      <c r="T123" s="1"/>
      <c r="U123" s="24"/>
      <c r="V123" s="24"/>
      <c r="W123" s="20"/>
      <c r="X123" s="60"/>
      <c r="Y123" s="1"/>
      <c r="Z123" s="24"/>
      <c r="AA123" s="24"/>
      <c r="AB123" s="20"/>
      <c r="AC123" s="60"/>
      <c r="AD123" s="1"/>
      <c r="AE123" s="24"/>
      <c r="AF123" s="24"/>
      <c r="AG123" s="20"/>
      <c r="AH123" s="60"/>
      <c r="AJ123" s="24"/>
      <c r="AK123" s="24"/>
      <c r="AL123" s="20"/>
      <c r="AM123" s="60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5">
      <c r="A124" s="1"/>
      <c r="B124" s="20"/>
      <c r="C124" s="1"/>
      <c r="E124" s="1"/>
      <c r="G124" s="1"/>
      <c r="H124" s="24"/>
      <c r="I124" s="60"/>
      <c r="J124" s="1"/>
      <c r="K124" s="24"/>
      <c r="L124" s="24"/>
      <c r="M124" s="20"/>
      <c r="N124" s="60"/>
      <c r="O124" s="1"/>
      <c r="P124" s="24"/>
      <c r="Q124" s="24"/>
      <c r="R124" s="20"/>
      <c r="S124" s="60"/>
      <c r="T124" s="1"/>
      <c r="U124" s="24"/>
      <c r="V124" s="24"/>
      <c r="W124" s="20"/>
      <c r="X124" s="60"/>
      <c r="Y124" s="1"/>
      <c r="Z124" s="24"/>
      <c r="AA124" s="24"/>
      <c r="AB124" s="20"/>
      <c r="AC124" s="60"/>
      <c r="AD124" s="1"/>
      <c r="AE124" s="24"/>
      <c r="AF124" s="24"/>
      <c r="AG124" s="20"/>
      <c r="AH124" s="60"/>
      <c r="AJ124" s="24"/>
      <c r="AK124" s="24"/>
      <c r="AL124" s="20"/>
      <c r="AM124" s="60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5">
      <c r="A125" s="1"/>
      <c r="B125" s="20"/>
      <c r="C125" s="1"/>
      <c r="E125" s="1"/>
      <c r="G125" s="1"/>
      <c r="H125" s="24"/>
      <c r="I125" s="60"/>
      <c r="J125" s="1"/>
      <c r="K125" s="24"/>
      <c r="L125" s="24"/>
      <c r="M125" s="20"/>
      <c r="N125" s="60"/>
      <c r="O125" s="1"/>
      <c r="P125" s="24"/>
      <c r="Q125" s="24"/>
      <c r="R125" s="20"/>
      <c r="S125" s="60"/>
      <c r="T125" s="1"/>
      <c r="U125" s="24"/>
      <c r="V125" s="24"/>
      <c r="W125" s="20"/>
      <c r="X125" s="60"/>
      <c r="Y125" s="1"/>
      <c r="Z125" s="24"/>
      <c r="AA125" s="24"/>
      <c r="AB125" s="20"/>
      <c r="AC125" s="60"/>
      <c r="AD125" s="1"/>
      <c r="AE125" s="24"/>
      <c r="AF125" s="24"/>
      <c r="AG125" s="20"/>
      <c r="AH125" s="60"/>
      <c r="AJ125" s="24"/>
      <c r="AK125" s="24"/>
      <c r="AL125" s="20"/>
      <c r="AM125" s="60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5">
      <c r="A126" s="1"/>
      <c r="B126" s="20"/>
      <c r="C126" s="1"/>
      <c r="E126" s="1"/>
      <c r="G126" s="1"/>
      <c r="H126" s="24"/>
      <c r="I126" s="60"/>
      <c r="J126" s="1"/>
      <c r="K126" s="24"/>
      <c r="L126" s="24"/>
      <c r="M126" s="20"/>
      <c r="N126" s="60"/>
      <c r="O126" s="1"/>
      <c r="P126" s="24"/>
      <c r="Q126" s="24"/>
      <c r="R126" s="20"/>
      <c r="S126" s="60"/>
      <c r="T126" s="1"/>
      <c r="U126" s="24"/>
      <c r="V126" s="24"/>
      <c r="W126" s="20"/>
      <c r="X126" s="60"/>
      <c r="Y126" s="1"/>
      <c r="Z126" s="24"/>
      <c r="AA126" s="24"/>
      <c r="AB126" s="20"/>
      <c r="AC126" s="60"/>
      <c r="AD126" s="1"/>
      <c r="AE126" s="24"/>
      <c r="AF126" s="24"/>
      <c r="AG126" s="20"/>
      <c r="AH126" s="60"/>
      <c r="AJ126" s="24"/>
      <c r="AK126" s="24"/>
      <c r="AL126" s="20"/>
      <c r="AM126" s="60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5">
      <c r="A127" s="1"/>
      <c r="B127" s="20"/>
      <c r="C127" s="1"/>
      <c r="E127" s="1"/>
      <c r="G127" s="1"/>
      <c r="H127" s="24"/>
      <c r="I127" s="60"/>
      <c r="J127" s="1"/>
      <c r="K127" s="24"/>
      <c r="L127" s="24"/>
      <c r="M127" s="20"/>
      <c r="N127" s="60"/>
      <c r="O127" s="1"/>
      <c r="P127" s="24"/>
      <c r="Q127" s="24"/>
      <c r="R127" s="20"/>
      <c r="S127" s="60"/>
      <c r="T127" s="1"/>
      <c r="U127" s="24"/>
      <c r="V127" s="24"/>
      <c r="W127" s="20"/>
      <c r="X127" s="60"/>
      <c r="Y127" s="1"/>
      <c r="Z127" s="24"/>
      <c r="AA127" s="24"/>
      <c r="AB127" s="20"/>
      <c r="AC127" s="60"/>
      <c r="AD127" s="1"/>
      <c r="AE127" s="24"/>
      <c r="AF127" s="24"/>
      <c r="AG127" s="20"/>
      <c r="AH127" s="60"/>
      <c r="AJ127" s="24"/>
      <c r="AK127" s="24"/>
      <c r="AL127" s="20"/>
      <c r="AM127" s="60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5">
      <c r="A128" s="1"/>
      <c r="B128" s="20"/>
      <c r="C128" s="1"/>
      <c r="E128" s="1"/>
      <c r="G128" s="1"/>
      <c r="H128" s="24"/>
      <c r="I128" s="60"/>
      <c r="J128" s="1"/>
      <c r="K128" s="24"/>
      <c r="L128" s="24"/>
      <c r="M128" s="20"/>
      <c r="N128" s="60"/>
      <c r="O128" s="1"/>
      <c r="P128" s="24"/>
      <c r="Q128" s="24"/>
      <c r="R128" s="20"/>
      <c r="S128" s="60"/>
      <c r="T128" s="1"/>
      <c r="U128" s="24"/>
      <c r="V128" s="24"/>
      <c r="W128" s="20"/>
      <c r="X128" s="60"/>
      <c r="Y128" s="1"/>
      <c r="Z128" s="24"/>
      <c r="AA128" s="24"/>
      <c r="AB128" s="20"/>
      <c r="AC128" s="60"/>
      <c r="AD128" s="1"/>
      <c r="AE128" s="24"/>
      <c r="AF128" s="24"/>
      <c r="AG128" s="20"/>
      <c r="AH128" s="60"/>
      <c r="AJ128" s="24"/>
      <c r="AK128" s="24"/>
      <c r="AL128" s="20"/>
      <c r="AM128" s="60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5">
      <c r="A129" s="1"/>
      <c r="B129" s="20"/>
      <c r="C129" s="1"/>
      <c r="E129" s="1"/>
      <c r="G129" s="1"/>
      <c r="H129" s="24"/>
      <c r="I129" s="60"/>
      <c r="J129" s="1"/>
      <c r="K129" s="24"/>
      <c r="L129" s="24"/>
      <c r="M129" s="20"/>
      <c r="N129" s="60"/>
      <c r="O129" s="1"/>
      <c r="P129" s="24"/>
      <c r="Q129" s="24"/>
      <c r="R129" s="20"/>
      <c r="S129" s="60"/>
      <c r="T129" s="1"/>
      <c r="U129" s="24"/>
      <c r="V129" s="24"/>
      <c r="W129" s="20"/>
      <c r="X129" s="60"/>
      <c r="Y129" s="1"/>
      <c r="Z129" s="24"/>
      <c r="AA129" s="24"/>
      <c r="AB129" s="20"/>
      <c r="AC129" s="60"/>
      <c r="AD129" s="1"/>
      <c r="AE129" s="24"/>
      <c r="AF129" s="24"/>
      <c r="AG129" s="20"/>
      <c r="AH129" s="60"/>
      <c r="AJ129" s="24"/>
      <c r="AK129" s="24"/>
      <c r="AL129" s="20"/>
      <c r="AM129" s="60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5">
      <c r="A130" s="1"/>
      <c r="B130" s="20"/>
      <c r="C130" s="1"/>
      <c r="E130" s="1"/>
      <c r="G130" s="1"/>
      <c r="H130" s="24"/>
      <c r="I130" s="60"/>
      <c r="J130" s="1"/>
      <c r="K130" s="24"/>
      <c r="L130" s="24"/>
      <c r="M130" s="20"/>
      <c r="N130" s="60"/>
      <c r="O130" s="1"/>
      <c r="P130" s="24"/>
      <c r="Q130" s="24"/>
      <c r="R130" s="20"/>
      <c r="S130" s="60"/>
      <c r="T130" s="1"/>
      <c r="U130" s="24"/>
      <c r="V130" s="24"/>
      <c r="W130" s="20"/>
      <c r="X130" s="60"/>
      <c r="Y130" s="1"/>
      <c r="Z130" s="24"/>
      <c r="AA130" s="24"/>
      <c r="AB130" s="20"/>
      <c r="AC130" s="60"/>
      <c r="AD130" s="1"/>
      <c r="AE130" s="24"/>
      <c r="AF130" s="24"/>
      <c r="AG130" s="20"/>
      <c r="AH130" s="60"/>
      <c r="AJ130" s="24"/>
      <c r="AK130" s="24"/>
      <c r="AL130" s="20"/>
      <c r="AM130" s="60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5">
      <c r="A131" s="1"/>
      <c r="B131" s="20"/>
      <c r="C131" s="1"/>
      <c r="E131" s="1"/>
      <c r="G131" s="1"/>
      <c r="H131" s="24"/>
      <c r="I131" s="60"/>
      <c r="J131" s="1"/>
      <c r="K131" s="24"/>
      <c r="L131" s="24"/>
      <c r="M131" s="20"/>
      <c r="N131" s="60"/>
      <c r="O131" s="1"/>
      <c r="P131" s="24"/>
      <c r="Q131" s="24"/>
      <c r="R131" s="20"/>
      <c r="S131" s="60"/>
      <c r="T131" s="1"/>
      <c r="U131" s="24"/>
      <c r="V131" s="24"/>
      <c r="W131" s="20"/>
      <c r="X131" s="60"/>
      <c r="Y131" s="1"/>
      <c r="Z131" s="24"/>
      <c r="AA131" s="24"/>
      <c r="AB131" s="20"/>
      <c r="AC131" s="60"/>
      <c r="AD131" s="1"/>
      <c r="AE131" s="24"/>
      <c r="AF131" s="24"/>
      <c r="AG131" s="20"/>
      <c r="AH131" s="60"/>
      <c r="AJ131" s="24"/>
      <c r="AK131" s="24"/>
      <c r="AL131" s="20"/>
      <c r="AM131" s="60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5">
      <c r="A132" s="1"/>
      <c r="B132" s="20"/>
      <c r="C132" s="1"/>
      <c r="E132" s="1"/>
      <c r="G132" s="1"/>
      <c r="H132" s="24"/>
      <c r="I132" s="60"/>
      <c r="J132" s="1"/>
      <c r="K132" s="24"/>
      <c r="L132" s="24"/>
      <c r="M132" s="20"/>
      <c r="N132" s="60"/>
      <c r="O132" s="1"/>
      <c r="P132" s="24"/>
      <c r="Q132" s="24"/>
      <c r="R132" s="20"/>
      <c r="S132" s="60"/>
      <c r="T132" s="1"/>
      <c r="U132" s="24"/>
      <c r="V132" s="24"/>
      <c r="W132" s="20"/>
      <c r="X132" s="60"/>
      <c r="Y132" s="1"/>
      <c r="Z132" s="24"/>
      <c r="AA132" s="24"/>
      <c r="AB132" s="20"/>
      <c r="AC132" s="60"/>
      <c r="AD132" s="1"/>
      <c r="AE132" s="24"/>
      <c r="AF132" s="24"/>
      <c r="AG132" s="20"/>
      <c r="AH132" s="60"/>
      <c r="AJ132" s="24"/>
      <c r="AK132" s="24"/>
      <c r="AL132" s="20"/>
      <c r="AM132" s="60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5">
      <c r="A133" s="1"/>
      <c r="B133" s="20"/>
      <c r="C133" s="1"/>
      <c r="E133" s="1"/>
      <c r="G133" s="1"/>
      <c r="H133" s="24"/>
      <c r="I133" s="60"/>
      <c r="J133" s="1"/>
      <c r="K133" s="24"/>
      <c r="L133" s="24"/>
      <c r="M133" s="20"/>
      <c r="N133" s="60"/>
      <c r="O133" s="1"/>
      <c r="P133" s="24"/>
      <c r="Q133" s="24"/>
      <c r="R133" s="20"/>
      <c r="S133" s="60"/>
      <c r="T133" s="1"/>
      <c r="U133" s="24"/>
      <c r="V133" s="24"/>
      <c r="W133" s="20"/>
      <c r="X133" s="60"/>
      <c r="Y133" s="1"/>
      <c r="Z133" s="24"/>
      <c r="AA133" s="24"/>
      <c r="AB133" s="20"/>
      <c r="AC133" s="60"/>
      <c r="AD133" s="1"/>
      <c r="AE133" s="24"/>
      <c r="AF133" s="24"/>
      <c r="AG133" s="20"/>
      <c r="AH133" s="60"/>
      <c r="AJ133" s="24"/>
      <c r="AK133" s="24"/>
      <c r="AL133" s="20"/>
      <c r="AM133" s="60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5">
      <c r="A134" s="1"/>
      <c r="B134" s="20"/>
      <c r="C134" s="1"/>
      <c r="E134" s="1"/>
      <c r="G134" s="1"/>
      <c r="H134" s="24"/>
      <c r="I134" s="60"/>
      <c r="J134" s="1"/>
      <c r="K134" s="24"/>
      <c r="L134" s="24"/>
      <c r="M134" s="20"/>
      <c r="N134" s="60"/>
      <c r="O134" s="1"/>
      <c r="P134" s="24"/>
      <c r="Q134" s="24"/>
      <c r="R134" s="20"/>
      <c r="S134" s="60"/>
      <c r="T134" s="1"/>
      <c r="U134" s="24"/>
      <c r="V134" s="24"/>
      <c r="W134" s="20"/>
      <c r="X134" s="60"/>
      <c r="Y134" s="1"/>
      <c r="Z134" s="24"/>
      <c r="AA134" s="24"/>
      <c r="AB134" s="20"/>
      <c r="AC134" s="60"/>
      <c r="AD134" s="1"/>
      <c r="AE134" s="24"/>
      <c r="AF134" s="24"/>
      <c r="AG134" s="20"/>
      <c r="AH134" s="60"/>
      <c r="AJ134" s="24"/>
      <c r="AK134" s="24"/>
      <c r="AL134" s="20"/>
      <c r="AM134" s="60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5">
      <c r="A135" s="1"/>
      <c r="B135" s="20"/>
      <c r="C135" s="1"/>
      <c r="E135" s="1"/>
      <c r="G135" s="1"/>
      <c r="H135" s="24"/>
      <c r="I135" s="60"/>
      <c r="J135" s="1"/>
      <c r="K135" s="24"/>
      <c r="L135" s="24"/>
      <c r="M135" s="20"/>
      <c r="N135" s="60"/>
      <c r="O135" s="1"/>
      <c r="P135" s="24"/>
      <c r="Q135" s="24"/>
      <c r="R135" s="20"/>
      <c r="S135" s="60"/>
      <c r="T135" s="1"/>
      <c r="U135" s="24"/>
      <c r="V135" s="24"/>
      <c r="W135" s="20"/>
      <c r="X135" s="60"/>
      <c r="Y135" s="1"/>
      <c r="Z135" s="24"/>
      <c r="AA135" s="24"/>
      <c r="AB135" s="20"/>
      <c r="AC135" s="60"/>
      <c r="AD135" s="1"/>
      <c r="AE135" s="24"/>
      <c r="AF135" s="24"/>
      <c r="AG135" s="20"/>
      <c r="AH135" s="60"/>
      <c r="AJ135" s="24"/>
      <c r="AK135" s="24"/>
      <c r="AL135" s="20"/>
      <c r="AM135" s="60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5">
      <c r="A136" s="1"/>
      <c r="B136" s="20"/>
      <c r="C136" s="1"/>
      <c r="E136" s="1"/>
      <c r="G136" s="1"/>
      <c r="H136" s="24"/>
      <c r="I136" s="60"/>
      <c r="J136" s="1"/>
      <c r="K136" s="24"/>
      <c r="L136" s="24"/>
      <c r="M136" s="20"/>
      <c r="N136" s="60"/>
      <c r="O136" s="1"/>
      <c r="P136" s="24"/>
      <c r="Q136" s="24"/>
      <c r="R136" s="20"/>
      <c r="S136" s="60"/>
      <c r="T136" s="1"/>
      <c r="U136" s="24"/>
      <c r="V136" s="24"/>
      <c r="W136" s="20"/>
      <c r="X136" s="60"/>
      <c r="Y136" s="1"/>
      <c r="Z136" s="24"/>
      <c r="AA136" s="24"/>
      <c r="AB136" s="20"/>
      <c r="AC136" s="60"/>
      <c r="AD136" s="1"/>
      <c r="AE136" s="24"/>
      <c r="AF136" s="24"/>
      <c r="AG136" s="20"/>
      <c r="AH136" s="60"/>
      <c r="AJ136" s="24"/>
      <c r="AK136" s="24"/>
      <c r="AL136" s="20"/>
      <c r="AM136" s="60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5">
      <c r="A137" s="1"/>
      <c r="B137" s="20"/>
      <c r="C137" s="1"/>
      <c r="E137" s="1"/>
      <c r="G137" s="1"/>
      <c r="H137" s="24"/>
      <c r="I137" s="60"/>
      <c r="J137" s="1"/>
      <c r="K137" s="24"/>
      <c r="L137" s="24"/>
      <c r="M137" s="20"/>
      <c r="N137" s="60"/>
      <c r="O137" s="1"/>
      <c r="P137" s="24"/>
      <c r="Q137" s="24"/>
      <c r="R137" s="20"/>
      <c r="S137" s="60"/>
      <c r="T137" s="1"/>
      <c r="U137" s="24"/>
      <c r="V137" s="24"/>
      <c r="W137" s="20"/>
      <c r="X137" s="60"/>
      <c r="Y137" s="1"/>
      <c r="Z137" s="24"/>
      <c r="AA137" s="24"/>
      <c r="AB137" s="20"/>
      <c r="AC137" s="60"/>
      <c r="AD137" s="1"/>
      <c r="AE137" s="24"/>
      <c r="AF137" s="24"/>
      <c r="AG137" s="20"/>
      <c r="AH137" s="60"/>
      <c r="AJ137" s="24"/>
      <c r="AK137" s="24"/>
      <c r="AL137" s="20"/>
      <c r="AM137" s="60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49" ht="15">
      <c r="A138" s="1"/>
      <c r="B138" s="20"/>
      <c r="C138" s="1"/>
      <c r="E138" s="1"/>
      <c r="G138" s="1"/>
      <c r="H138" s="24"/>
      <c r="I138" s="60"/>
      <c r="J138" s="1"/>
      <c r="K138" s="24"/>
      <c r="L138" s="24"/>
      <c r="M138" s="20"/>
      <c r="N138" s="60"/>
      <c r="O138" s="1"/>
      <c r="P138" s="24"/>
      <c r="Q138" s="24"/>
      <c r="R138" s="20"/>
      <c r="S138" s="60"/>
      <c r="T138" s="1"/>
      <c r="U138" s="24"/>
      <c r="V138" s="24"/>
      <c r="W138" s="20"/>
      <c r="X138" s="60"/>
      <c r="Y138" s="1"/>
      <c r="Z138" s="24"/>
      <c r="AA138" s="24"/>
      <c r="AB138" s="20"/>
      <c r="AC138" s="60"/>
      <c r="AD138" s="1"/>
      <c r="AE138" s="24"/>
      <c r="AF138" s="24"/>
      <c r="AG138" s="20"/>
      <c r="AH138" s="60"/>
      <c r="AJ138" s="24"/>
      <c r="AK138" s="24"/>
      <c r="AL138" s="20"/>
      <c r="AM138" s="60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5">
      <c r="A139" s="1"/>
      <c r="B139" s="20"/>
      <c r="C139" s="1"/>
      <c r="E139" s="1"/>
      <c r="G139" s="1"/>
      <c r="H139" s="24"/>
      <c r="I139" s="60"/>
      <c r="J139" s="1"/>
      <c r="K139" s="24"/>
      <c r="L139" s="24"/>
      <c r="M139" s="20"/>
      <c r="N139" s="60"/>
      <c r="O139" s="1"/>
      <c r="P139" s="24"/>
      <c r="Q139" s="24"/>
      <c r="R139" s="20"/>
      <c r="S139" s="60"/>
      <c r="T139" s="1"/>
      <c r="U139" s="24"/>
      <c r="V139" s="24"/>
      <c r="W139" s="20"/>
      <c r="X139" s="60"/>
      <c r="Y139" s="1"/>
      <c r="Z139" s="24"/>
      <c r="AA139" s="24"/>
      <c r="AB139" s="20"/>
      <c r="AC139" s="60"/>
      <c r="AD139" s="1"/>
      <c r="AE139" s="24"/>
      <c r="AF139" s="24"/>
      <c r="AG139" s="20"/>
      <c r="AH139" s="60"/>
      <c r="AJ139" s="24"/>
      <c r="AK139" s="24"/>
      <c r="AL139" s="20"/>
      <c r="AM139" s="60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5">
      <c r="A140" s="1"/>
      <c r="B140" s="20"/>
      <c r="C140" s="1"/>
      <c r="E140" s="1"/>
      <c r="G140" s="1"/>
      <c r="H140" s="24"/>
      <c r="I140" s="60"/>
      <c r="J140" s="1"/>
      <c r="K140" s="24"/>
      <c r="L140" s="24"/>
      <c r="M140" s="20"/>
      <c r="N140" s="60"/>
      <c r="O140" s="1"/>
      <c r="P140" s="24"/>
      <c r="Q140" s="24"/>
      <c r="R140" s="20"/>
      <c r="S140" s="60"/>
      <c r="T140" s="1"/>
      <c r="U140" s="24"/>
      <c r="V140" s="24"/>
      <c r="W140" s="20"/>
      <c r="X140" s="60"/>
      <c r="Y140" s="1"/>
      <c r="Z140" s="24"/>
      <c r="AA140" s="24"/>
      <c r="AB140" s="20"/>
      <c r="AC140" s="60"/>
      <c r="AD140" s="1"/>
      <c r="AE140" s="24"/>
      <c r="AF140" s="24"/>
      <c r="AG140" s="20"/>
      <c r="AH140" s="60"/>
      <c r="AJ140" s="24"/>
      <c r="AK140" s="24"/>
      <c r="AL140" s="20"/>
      <c r="AM140" s="60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5">
      <c r="A141" s="1"/>
      <c r="B141" s="20"/>
      <c r="C141" s="1"/>
      <c r="E141" s="1"/>
      <c r="G141" s="1"/>
      <c r="H141" s="24"/>
      <c r="I141" s="60"/>
      <c r="J141" s="1"/>
      <c r="K141" s="24"/>
      <c r="L141" s="24"/>
      <c r="M141" s="20"/>
      <c r="N141" s="60"/>
      <c r="O141" s="1"/>
      <c r="P141" s="24"/>
      <c r="Q141" s="24"/>
      <c r="R141" s="20"/>
      <c r="S141" s="60"/>
      <c r="T141" s="1"/>
      <c r="U141" s="24"/>
      <c r="V141" s="24"/>
      <c r="W141" s="20"/>
      <c r="X141" s="60"/>
      <c r="Y141" s="1"/>
      <c r="Z141" s="24"/>
      <c r="AA141" s="24"/>
      <c r="AB141" s="20"/>
      <c r="AC141" s="60"/>
      <c r="AD141" s="1"/>
      <c r="AE141" s="24"/>
      <c r="AF141" s="24"/>
      <c r="AG141" s="20"/>
      <c r="AH141" s="60"/>
      <c r="AJ141" s="24"/>
      <c r="AK141" s="24"/>
      <c r="AL141" s="20"/>
      <c r="AM141" s="60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5">
      <c r="A142" s="1"/>
      <c r="B142" s="20"/>
      <c r="C142" s="1"/>
      <c r="E142" s="1"/>
      <c r="G142" s="1"/>
      <c r="H142" s="24"/>
      <c r="I142" s="60"/>
      <c r="J142" s="1"/>
      <c r="K142" s="24"/>
      <c r="L142" s="24"/>
      <c r="M142" s="20"/>
      <c r="N142" s="60"/>
      <c r="O142" s="1"/>
      <c r="P142" s="24"/>
      <c r="Q142" s="24"/>
      <c r="R142" s="20"/>
      <c r="S142" s="60"/>
      <c r="T142" s="1"/>
      <c r="U142" s="24"/>
      <c r="V142" s="24"/>
      <c r="W142" s="20"/>
      <c r="X142" s="60"/>
      <c r="Y142" s="1"/>
      <c r="Z142" s="24"/>
      <c r="AA142" s="24"/>
      <c r="AB142" s="20"/>
      <c r="AC142" s="60"/>
      <c r="AD142" s="1"/>
      <c r="AE142" s="24"/>
      <c r="AF142" s="24"/>
      <c r="AG142" s="20"/>
      <c r="AH142" s="60"/>
      <c r="AJ142" s="24"/>
      <c r="AK142" s="24"/>
      <c r="AL142" s="20"/>
      <c r="AM142" s="60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5">
      <c r="A143" s="1"/>
      <c r="B143" s="20"/>
      <c r="C143" s="1"/>
      <c r="E143" s="1"/>
      <c r="G143" s="1"/>
      <c r="H143" s="24"/>
      <c r="I143" s="60"/>
      <c r="J143" s="1"/>
      <c r="K143" s="24"/>
      <c r="L143" s="24"/>
      <c r="M143" s="20"/>
      <c r="N143" s="60"/>
      <c r="O143" s="1"/>
      <c r="P143" s="24"/>
      <c r="Q143" s="24"/>
      <c r="R143" s="20"/>
      <c r="S143" s="60"/>
      <c r="T143" s="1"/>
      <c r="U143" s="24"/>
      <c r="V143" s="24"/>
      <c r="W143" s="20"/>
      <c r="X143" s="60"/>
      <c r="Y143" s="1"/>
      <c r="Z143" s="24"/>
      <c r="AA143" s="24"/>
      <c r="AB143" s="20"/>
      <c r="AC143" s="60"/>
      <c r="AD143" s="1"/>
      <c r="AE143" s="24"/>
      <c r="AF143" s="24"/>
      <c r="AG143" s="20"/>
      <c r="AH143" s="60"/>
      <c r="AJ143" s="24"/>
      <c r="AK143" s="24"/>
      <c r="AL143" s="20"/>
      <c r="AM143" s="60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5">
      <c r="A144" s="1"/>
      <c r="B144" s="20"/>
      <c r="C144" s="1"/>
      <c r="E144" s="1"/>
      <c r="G144" s="1"/>
      <c r="H144" s="24"/>
      <c r="I144" s="60"/>
      <c r="J144" s="1"/>
      <c r="K144" s="24"/>
      <c r="L144" s="24"/>
      <c r="M144" s="20"/>
      <c r="N144" s="60"/>
      <c r="O144" s="1"/>
      <c r="P144" s="24"/>
      <c r="Q144" s="24"/>
      <c r="R144" s="20"/>
      <c r="S144" s="60"/>
      <c r="T144" s="1"/>
      <c r="U144" s="24"/>
      <c r="V144" s="24"/>
      <c r="W144" s="20"/>
      <c r="X144" s="60"/>
      <c r="Y144" s="1"/>
      <c r="Z144" s="24"/>
      <c r="AA144" s="24"/>
      <c r="AB144" s="20"/>
      <c r="AC144" s="60"/>
      <c r="AD144" s="1"/>
      <c r="AE144" s="24"/>
      <c r="AF144" s="24"/>
      <c r="AG144" s="20"/>
      <c r="AH144" s="60"/>
      <c r="AJ144" s="24"/>
      <c r="AK144" s="24"/>
      <c r="AL144" s="20"/>
      <c r="AM144" s="60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5">
      <c r="A145" s="1"/>
      <c r="B145" s="20"/>
      <c r="C145" s="1"/>
      <c r="E145" s="1"/>
      <c r="G145" s="1"/>
      <c r="H145" s="24"/>
      <c r="I145" s="60"/>
      <c r="J145" s="1"/>
      <c r="K145" s="24"/>
      <c r="L145" s="24"/>
      <c r="M145" s="20"/>
      <c r="N145" s="60"/>
      <c r="O145" s="1"/>
      <c r="P145" s="24"/>
      <c r="Q145" s="24"/>
      <c r="R145" s="20"/>
      <c r="S145" s="60"/>
      <c r="T145" s="1"/>
      <c r="U145" s="24"/>
      <c r="V145" s="24"/>
      <c r="W145" s="20"/>
      <c r="X145" s="60"/>
      <c r="Y145" s="1"/>
      <c r="Z145" s="24"/>
      <c r="AA145" s="24"/>
      <c r="AB145" s="20"/>
      <c r="AC145" s="60"/>
      <c r="AD145" s="1"/>
      <c r="AE145" s="24"/>
      <c r="AF145" s="24"/>
      <c r="AG145" s="20"/>
      <c r="AH145" s="60"/>
      <c r="AJ145" s="24"/>
      <c r="AK145" s="24"/>
      <c r="AL145" s="20"/>
      <c r="AM145" s="60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7" ht="15">
      <c r="A146" s="1"/>
      <c r="B146" s="20"/>
      <c r="C146" s="1"/>
      <c r="E146" s="1"/>
      <c r="G146" s="1"/>
    </row>
    <row r="147" spans="1:7" ht="15">
      <c r="A147" s="1"/>
      <c r="B147" s="20"/>
      <c r="C147" s="1"/>
      <c r="E147" s="1"/>
      <c r="G147" s="1"/>
    </row>
    <row r="148" spans="1:7" ht="15">
      <c r="A148" s="1"/>
      <c r="B148" s="20"/>
      <c r="C148" s="1"/>
      <c r="E148" s="1"/>
      <c r="G148" s="1"/>
    </row>
  </sheetData>
  <mergeCells count="15">
    <mergeCell ref="B14:B15"/>
    <mergeCell ref="D9:E9"/>
    <mergeCell ref="AO2:AQ2"/>
    <mergeCell ref="AJ2:AL2"/>
    <mergeCell ref="U2:W2"/>
    <mergeCell ref="Z2:AB2"/>
    <mergeCell ref="AD2:AG2"/>
    <mergeCell ref="D6:E7"/>
    <mergeCell ref="A1:G1"/>
    <mergeCell ref="J2:M2"/>
    <mergeCell ref="O2:R2"/>
    <mergeCell ref="BD2:BF2"/>
    <mergeCell ref="BI2:BK2"/>
    <mergeCell ref="AY2:BA2"/>
    <mergeCell ref="AT2:AV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9"/>
  <sheetViews>
    <sheetView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E12" sqref="E12"/>
    </sheetView>
  </sheetViews>
  <sheetFormatPr defaultColWidth="9.140625" defaultRowHeight="15"/>
  <cols>
    <col min="1" max="1" width="10.140625" style="47" customWidth="1"/>
    <col min="2" max="2" width="10.57421875" style="47" customWidth="1"/>
    <col min="3" max="3" width="12.140625" style="0" customWidth="1"/>
    <col min="5" max="5" width="4.140625" style="0" customWidth="1"/>
    <col min="6" max="6" width="12.28125" style="0" customWidth="1"/>
    <col min="8" max="8" width="2.421875" style="0" customWidth="1"/>
    <col min="9" max="10" width="13.28125" style="47" customWidth="1"/>
    <col min="12" max="12" width="13.8515625" style="0" customWidth="1"/>
    <col min="13" max="13" width="14.28125" style="0" bestFit="1" customWidth="1"/>
    <col min="14" max="14" width="12.7109375" style="0" customWidth="1"/>
    <col min="15" max="15" width="16.421875" style="0" customWidth="1"/>
    <col min="23" max="23" width="13.421875" style="174" customWidth="1"/>
    <col min="24" max="24" width="11.140625" style="0" customWidth="1"/>
    <col min="25" max="26" width="11.28125" style="0" customWidth="1"/>
  </cols>
  <sheetData>
    <row r="1" spans="1:14" ht="15">
      <c r="A1" s="258" t="s">
        <v>138</v>
      </c>
      <c r="B1" s="259"/>
      <c r="C1" s="260">
        <f ca="1">Retirement_Inputs!B6</f>
        <v>2019</v>
      </c>
      <c r="N1" t="s">
        <v>181</v>
      </c>
    </row>
    <row r="2" spans="1:14" ht="15">
      <c r="A2" s="101"/>
      <c r="N2" s="211" t="s">
        <v>182</v>
      </c>
    </row>
    <row r="3" ht="15">
      <c r="A3" s="101"/>
    </row>
    <row r="4" ht="15">
      <c r="A4" s="101"/>
    </row>
    <row r="5" ht="15">
      <c r="W5" s="174" t="s">
        <v>238</v>
      </c>
    </row>
    <row r="6" spans="1:26" ht="60">
      <c r="A6" s="47" t="s">
        <v>139</v>
      </c>
      <c r="B6" s="47" t="s">
        <v>140</v>
      </c>
      <c r="C6" t="s">
        <v>174</v>
      </c>
      <c r="D6" t="s">
        <v>142</v>
      </c>
      <c r="E6" t="s">
        <v>153</v>
      </c>
      <c r="F6" t="s">
        <v>175</v>
      </c>
      <c r="G6" t="s">
        <v>151</v>
      </c>
      <c r="H6" t="s">
        <v>154</v>
      </c>
      <c r="I6" s="47" t="s">
        <v>188</v>
      </c>
      <c r="J6" s="47" t="s">
        <v>141</v>
      </c>
      <c r="K6" t="s">
        <v>152</v>
      </c>
      <c r="L6" s="204" t="s">
        <v>256</v>
      </c>
      <c r="M6" s="204" t="s">
        <v>155</v>
      </c>
      <c r="N6" s="204" t="s">
        <v>171</v>
      </c>
      <c r="O6" s="204" t="s">
        <v>255</v>
      </c>
      <c r="W6" s="266" t="str">
        <f>'Staggered Goals(All) Planner'!B72</f>
        <v>Income 1</v>
      </c>
      <c r="X6" s="262" t="str">
        <f>'Staggered Goals(All) Planner'!C72</f>
        <v>Income 2</v>
      </c>
      <c r="Y6" s="262" t="str">
        <f>'Staggered Goals(All) Planner'!D72</f>
        <v>Parents</v>
      </c>
      <c r="Z6" s="262" t="str">
        <f>'Staggered Goals(All) Planner'!E72</f>
        <v>Kids Hobby</v>
      </c>
    </row>
    <row r="7" spans="1:26" ht="15">
      <c r="A7" s="47">
        <f ca="1">C1+1</f>
        <v>2020</v>
      </c>
      <c r="B7" s="47">
        <f>1</f>
        <v>1</v>
      </c>
      <c r="C7" s="174" t="str">
        <f ca="1">_xlfn.IFNA(HLOOKUP(B7,'Staggered Goals(All) Planner'!$B$6:$J$13,8,FALSE),"")</f>
        <v/>
      </c>
      <c r="D7" t="str">
        <f ca="1">_xlfn.IFNA(HLOOKUP(B7,'Staggered Goals(All) Planner'!$B$6:$J$21,16,FALSE),"")</f>
        <v/>
      </c>
      <c r="F7" t="str">
        <f ca="1">_xlfn.IFNA(HLOOKUP(B7,'Staggered Goals(All) Planner'!$B$28:$J$43,8,FALSE),"")</f>
        <v/>
      </c>
      <c r="I7" s="200">
        <f>IF((B7&lt;Retirement_Inputs!$B$11),0,Retirement_Inputs!$B$12*12)</f>
        <v>0</v>
      </c>
      <c r="J7" s="201">
        <f ca="1">SUMIF('Staggered Goals(All) Planner'!$B$51:$Z$51,YearlyCashFlow!B7,'Staggered Goals(All) Planner'!$B$58:$Z$58)</f>
        <v>0</v>
      </c>
      <c r="K7" s="47" t="str">
        <f ca="1">_xlfn.IFNA(HLOOKUP(B7,'Staggered Goals(All) Planner'!$B$51:$S$67,16,FALSE),"")</f>
        <v/>
      </c>
      <c r="L7" s="200">
        <f aca="true" t="shared" si="0" ref="L7:L38">SUM(W7:Z7)</f>
        <v>-711600</v>
      </c>
      <c r="M7" s="174">
        <f>IF(Table1[[#This Row],[Yrs to go]]&lt;yr_to_ret,0,IF(Table1[[#This Row],[Yrs to go]]&gt;time,0,SUM(C7,F7,I7,J7)-Table1[[#This Row],[Yearly Income/Expense from other sources]]))</f>
        <v>0</v>
      </c>
      <c r="N7" s="174">
        <f>PV(Retirement_Inputs!$B$16,Table1[[#This Row],[Yrs to go]],,-Table1[[#This Row],[Total Cash Required]])</f>
        <v>0</v>
      </c>
      <c r="O7" s="174">
        <f ca="1">IF(Table1[[#This Row],[Yrs to go]]&gt;=yr_to_ret,0,IF(Table1[[#This Row],[Yrs to go]]&gt;time,0,SUM(C7,F7,I7,J7)-Table1[[#This Row],[Yearly Income/Expense from other sources]]))</f>
        <v>711600</v>
      </c>
      <c r="W7" s="174">
        <f aca="true" t="shared" si="1" ref="W7:W38">IF(A7&lt;sr_st1,0,IF(A7&lt;sr_end1,((1+sr_rate1)^(A7-sr_st1))*source1*12,0))</f>
        <v>0</v>
      </c>
      <c r="X7" s="174">
        <f aca="true" t="shared" si="2" ref="X7:X38">IF(A7&lt;sr_st2,0,IF(A7&lt;sr_end2,((1+sr_rate2)^(A7-sr_st2))*source2*12,0))</f>
        <v>0</v>
      </c>
      <c r="Y7" s="174">
        <f aca="true" t="shared" si="3" ref="Y7:Y38">IF(A7&lt;sr_st3,0,IF(A7&lt;sr_end3,((1+sr_rate3)^(A7-sr_st3))*source3*12,0))</f>
        <v>-513600</v>
      </c>
      <c r="Z7" s="174">
        <f aca="true" t="shared" si="4" ref="Z7:Z38">IF(A7&lt;sr_st4,0,IF(A7&lt;sr_end4,((1+sr_rate4)^(A7-sr_st4))*source4*12,0))</f>
        <v>-198000</v>
      </c>
    </row>
    <row r="8" spans="1:26" ht="15">
      <c r="A8" s="47">
        <f ca="1">A7+1</f>
        <v>2021</v>
      </c>
      <c r="B8" s="47">
        <f>B7+1</f>
        <v>2</v>
      </c>
      <c r="C8" s="174" t="str">
        <f ca="1">_xlfn.IFNA(HLOOKUP(B8,'Staggered Goals(All) Planner'!$B$6:$J$13,8,FALSE),"")</f>
        <v/>
      </c>
      <c r="D8" t="str">
        <f ca="1">_xlfn.IFNA(HLOOKUP(B8,'Staggered Goals(All) Planner'!$B$6:$J$21,16,FALSE),"")</f>
        <v/>
      </c>
      <c r="F8" s="174" t="str">
        <f ca="1">_xlfn.IFNA(HLOOKUP(B8,'Staggered Goals(All) Planner'!$B$28:$J$43,8,FALSE),"")</f>
        <v/>
      </c>
      <c r="I8" s="200">
        <f>IF(I7&gt;0,I7*(1+Retirement_Inputs!$B$15),IF((B8&lt;Retirement_Inputs!$B$11),0,Retirement_Inputs!$B$12*12))</f>
        <v>0</v>
      </c>
      <c r="J8" s="201">
        <f ca="1">SUMIF('Staggered Goals(All) Planner'!$B$51:$Z$51,YearlyCashFlow!B8,'Staggered Goals(All) Planner'!$B$58:$Z$58)</f>
        <v>0</v>
      </c>
      <c r="K8" s="47" t="str">
        <f ca="1">_xlfn.IFNA(HLOOKUP(B8,'Staggered Goals(All) Planner'!$B$51:$S$67,16,FALSE),"")</f>
        <v/>
      </c>
      <c r="L8" s="200">
        <f ca="1" t="shared" si="0"/>
        <v>-767352</v>
      </c>
      <c r="M8" s="174">
        <f>IF(Table1[[#This Row],[Yrs to go]]&lt;yr_to_ret,0,IF(Table1[[#This Row],[Yrs to go]]&gt;time,0,SUM(C8,F8,I8,J8)-Table1[[#This Row],[Yearly Income/Expense from other sources]]))</f>
        <v>0</v>
      </c>
      <c r="N8" s="174">
        <f>PV(Retirement_Inputs!$B$16,Table1[[#This Row],[Yrs to go]],,-Table1[[#This Row],[Total Cash Required]])</f>
        <v>0</v>
      </c>
      <c r="O8" s="174">
        <f ca="1">IF(Table1[[#This Row],[Yrs to go]]&gt;=yr_to_ret,0,IF(Table1[[#This Row],[Yrs to go]]&gt;time,0,SUM(C8,F8,I8,J8)-Table1[[#This Row],[Yearly Income/Expense from other sources]]))</f>
        <v>767352</v>
      </c>
      <c r="W8" s="174">
        <f ca="1" t="shared" si="1"/>
        <v>0</v>
      </c>
      <c r="X8" s="174">
        <f ca="1" t="shared" si="2"/>
        <v>0</v>
      </c>
      <c r="Y8" s="174">
        <f ca="1" t="shared" si="3"/>
        <v>-549552</v>
      </c>
      <c r="Z8" s="174">
        <f ca="1" t="shared" si="4"/>
        <v>-217800.00000000006</v>
      </c>
    </row>
    <row r="9" spans="1:26" ht="15">
      <c r="A9" s="47">
        <f ca="1">A8+1</f>
        <v>2022</v>
      </c>
      <c r="B9" s="47">
        <f aca="true" t="shared" si="5" ref="B9:B63">B8+1</f>
        <v>3</v>
      </c>
      <c r="C9" s="174" t="str">
        <f ca="1">_xlfn.IFNA(HLOOKUP(B9,'Staggered Goals(All) Planner'!$B$6:$J$13,8,FALSE),"")</f>
        <v/>
      </c>
      <c r="D9" t="str">
        <f ca="1">_xlfn.IFNA(HLOOKUP(B9,'Staggered Goals(All) Planner'!$B$6:$J$21,16,FALSE),"")</f>
        <v/>
      </c>
      <c r="F9" s="174" t="str">
        <f ca="1">_xlfn.IFNA(HLOOKUP(B9,'Staggered Goals(All) Planner'!$B$28:$J$43,8,FALSE),"")</f>
        <v/>
      </c>
      <c r="I9" s="200">
        <f>IF(I8&gt;0,I8*(1+Retirement_Inputs!$B$15),IF((B9&lt;Retirement_Inputs!$B$11),0,Retirement_Inputs!$B$12*12))</f>
        <v>0</v>
      </c>
      <c r="J9" s="201">
        <f ca="1">SUMIF('Staggered Goals(All) Planner'!$B$51:$Z$51,YearlyCashFlow!B9,'Staggered Goals(All) Planner'!$B$58:$Z$58)</f>
        <v>0</v>
      </c>
      <c r="K9" s="101" t="str">
        <f ca="1">_xlfn.IFNA(HLOOKUP(B9,'Staggered Goals(All) Planner'!$B$51:$S$67,16,FALSE),"")</f>
        <v/>
      </c>
      <c r="L9" s="200">
        <f ca="1" t="shared" si="0"/>
        <v>-827600.6400000001</v>
      </c>
      <c r="M9" s="174">
        <f>IF(Table1[[#This Row],[Yrs to go]]&lt;yr_to_ret,0,IF(Table1[[#This Row],[Yrs to go]]&gt;time,0,SUM(C9,F9,I9,J9)-Table1[[#This Row],[Yearly Income/Expense from other sources]]))</f>
        <v>0</v>
      </c>
      <c r="N9" s="174">
        <f>PV(Retirement_Inputs!$B$16,Table1[[#This Row],[Yrs to go]],,-Table1[[#This Row],[Total Cash Required]])</f>
        <v>0</v>
      </c>
      <c r="O9" s="174">
        <f ca="1">IF(Table1[[#This Row],[Yrs to go]]&gt;=yr_to_ret,0,IF(Table1[[#This Row],[Yrs to go]]&gt;time,0,SUM(C9,F9,I9,J9)-Table1[[#This Row],[Yearly Income/Expense from other sources]]))</f>
        <v>827600.6400000001</v>
      </c>
      <c r="W9" s="174">
        <f ca="1" t="shared" si="1"/>
        <v>0</v>
      </c>
      <c r="X9" s="174">
        <f ca="1" t="shared" si="2"/>
        <v>0</v>
      </c>
      <c r="Y9" s="174">
        <f ca="1" t="shared" si="3"/>
        <v>-588020.64</v>
      </c>
      <c r="Z9" s="174">
        <f ca="1" t="shared" si="4"/>
        <v>-239580.0000000001</v>
      </c>
    </row>
    <row r="10" spans="1:26" ht="15">
      <c r="A10" s="47">
        <f ca="1">A9+1</f>
        <v>2023</v>
      </c>
      <c r="B10" s="47">
        <f t="shared" si="5"/>
        <v>4</v>
      </c>
      <c r="C10" s="174">
        <f ca="1">_xlfn.IFNA(HLOOKUP(B10,'Staggered Goals(All) Planner'!$B$6:$J$13,8,FALSE),"")</f>
        <v>1756920.0000000005</v>
      </c>
      <c r="D10" t="str">
        <f ca="1">_xlfn.IFNA(HLOOKUP(B10,'Staggered Goals(All) Planner'!$B$6:$J$21,16,FALSE),"")</f>
        <v>1st Year</v>
      </c>
      <c r="F10" s="174" t="str">
        <f ca="1">_xlfn.IFNA(HLOOKUP(B10,'Staggered Goals(All) Planner'!$B$28:$J$43,8,FALSE),"")</f>
        <v/>
      </c>
      <c r="I10" s="200">
        <f>IF(I9&gt;0,I9*(1+Retirement_Inputs!$B$15),IF((B10&lt;Retirement_Inputs!$B$11),0,Retirement_Inputs!$B$12*12))</f>
        <v>0</v>
      </c>
      <c r="J10" s="201">
        <f ca="1">SUMIF('Staggered Goals(All) Planner'!$B$51:$Z$51,YearlyCashFlow!B10,'Staggered Goals(All) Planner'!$B$58:$Z$58)</f>
        <v>0</v>
      </c>
      <c r="K10" s="101" t="str">
        <f ca="1">_xlfn.IFNA(HLOOKUP(B10,'Staggered Goals(All) Planner'!$B$51:$S$67,16,FALSE),"")</f>
        <v>School</v>
      </c>
      <c r="L10" s="200">
        <f ca="1" t="shared" si="0"/>
        <v>-892720.0848000002</v>
      </c>
      <c r="M10" s="174">
        <f>IF(Table1[[#This Row],[Yrs to go]]&lt;yr_to_ret,0,IF(Table1[[#This Row],[Yrs to go]]&gt;time,0,SUM(C10,F10,I10,J10)-Table1[[#This Row],[Yearly Income/Expense from other sources]]))</f>
        <v>0</v>
      </c>
      <c r="N10" s="174">
        <f>PV(Retirement_Inputs!$B$16,Table1[[#This Row],[Yrs to go]],,-Table1[[#This Row],[Total Cash Required]])</f>
        <v>0</v>
      </c>
      <c r="O10" s="174">
        <f ca="1">IF(Table1[[#This Row],[Yrs to go]]&gt;=yr_to_ret,0,IF(Table1[[#This Row],[Yrs to go]]&gt;time,0,SUM(C10,F10,I10,J10)-Table1[[#This Row],[Yearly Income/Expense from other sources]]))</f>
        <v>2649640.084800001</v>
      </c>
      <c r="W10" s="174">
        <f ca="1" t="shared" si="1"/>
        <v>0</v>
      </c>
      <c r="X10" s="174">
        <f ca="1" t="shared" si="2"/>
        <v>0</v>
      </c>
      <c r="Y10" s="174">
        <f ca="1" t="shared" si="3"/>
        <v>-629182.0848000001</v>
      </c>
      <c r="Z10" s="174">
        <f ca="1" t="shared" si="4"/>
        <v>-263538.0000000001</v>
      </c>
    </row>
    <row r="11" spans="1:26" ht="15">
      <c r="A11" s="47">
        <f ca="1">A10+1</f>
        <v>2024</v>
      </c>
      <c r="B11" s="47">
        <f t="shared" si="5"/>
        <v>5</v>
      </c>
      <c r="C11" s="174">
        <f ca="1">_xlfn.IFNA(HLOOKUP(B11,'Staggered Goals(All) Planner'!$B$6:$J$13,8,FALSE),"")</f>
        <v>966306.0000000003</v>
      </c>
      <c r="D11" t="str">
        <f ca="1">_xlfn.IFNA(HLOOKUP(B11,'Staggered Goals(All) Planner'!$B$6:$J$21,16,FALSE),"")</f>
        <v>2nd Year</v>
      </c>
      <c r="F11" s="174" t="str">
        <f ca="1">_xlfn.IFNA(HLOOKUP(B11,'Staggered Goals(All) Planner'!$B$28:$J$43,8,FALSE),"")</f>
        <v/>
      </c>
      <c r="I11" s="200">
        <f>IF(I10&gt;0,I10*(1+Retirement_Inputs!$B$15),IF((B11&lt;Retirement_Inputs!$B$11),0,Retirement_Inputs!$B$12*12))</f>
        <v>0</v>
      </c>
      <c r="J11" s="201">
        <f ca="1">SUMIF('Staggered Goals(All) Planner'!$B$51:$Z$51,YearlyCashFlow!B11,'Staggered Goals(All) Planner'!$B$58:$Z$58)</f>
        <v>322102.0000000001</v>
      </c>
      <c r="K11" s="101" t="str">
        <f ca="1">_xlfn.IFNA(HLOOKUP(B11,'Staggered Goals(All) Planner'!$B$51:$S$67,16,FALSE),"")</f>
        <v>Vacation</v>
      </c>
      <c r="L11" s="200">
        <f ca="1" t="shared" si="0"/>
        <v>-963116.6307360001</v>
      </c>
      <c r="M11" s="174">
        <f>IF(Table1[[#This Row],[Yrs to go]]&lt;yr_to_ret,0,IF(Table1[[#This Row],[Yrs to go]]&gt;time,0,SUM(C11,F11,I11,J11)-Table1[[#This Row],[Yearly Income/Expense from other sources]]))</f>
        <v>0</v>
      </c>
      <c r="N11" s="174">
        <f>PV(Retirement_Inputs!$B$16,Table1[[#This Row],[Yrs to go]],,-Table1[[#This Row],[Total Cash Required]])</f>
        <v>0</v>
      </c>
      <c r="O11" s="174">
        <f ca="1">IF(Table1[[#This Row],[Yrs to go]]&gt;=yr_to_ret,0,IF(Table1[[#This Row],[Yrs to go]]&gt;time,0,SUM(C11,F11,I11,J11)-Table1[[#This Row],[Yearly Income/Expense from other sources]]))</f>
        <v>2251524.630736001</v>
      </c>
      <c r="W11" s="174">
        <f ca="1" t="shared" si="1"/>
        <v>0</v>
      </c>
      <c r="X11" s="174">
        <f ca="1" t="shared" si="2"/>
        <v>0</v>
      </c>
      <c r="Y11" s="174">
        <f ca="1" t="shared" si="3"/>
        <v>-673224.8307360001</v>
      </c>
      <c r="Z11" s="174">
        <f ca="1" t="shared" si="4"/>
        <v>-289891.8000000001</v>
      </c>
    </row>
    <row r="12" spans="1:26" ht="15">
      <c r="A12" s="47">
        <f aca="true" t="shared" si="6" ref="A12:A63">A11+1</f>
        <v>2025</v>
      </c>
      <c r="B12" s="47">
        <f t="shared" si="5"/>
        <v>6</v>
      </c>
      <c r="C12" s="174">
        <f ca="1">_xlfn.IFNA(HLOOKUP(B12,'Staggered Goals(All) Planner'!$B$6:$J$13,8,FALSE),"")</f>
        <v>1062936.6000000006</v>
      </c>
      <c r="D12" t="str">
        <f ca="1">_xlfn.IFNA(HLOOKUP(B12,'Staggered Goals(All) Planner'!$B$6:$J$21,16,FALSE),"")</f>
        <v>3rd Year</v>
      </c>
      <c r="F12" s="174" t="str">
        <f ca="1">_xlfn.IFNA(HLOOKUP(B12,'Staggered Goals(All) Planner'!$B$28:$J$43,8,FALSE),"")</f>
        <v/>
      </c>
      <c r="I12" s="200">
        <f>IF(I11&gt;0,I11*(1+Retirement_Inputs!$B$15),IF((B12&lt;Retirement_Inputs!$B$11),0,Retirement_Inputs!$B$12*12))</f>
        <v>1800876.4222188</v>
      </c>
      <c r="J12" s="201">
        <f ca="1">SUMIF('Staggered Goals(All) Planner'!$B$51:$Z$51,YearlyCashFlow!B12,'Staggered Goals(All) Planner'!$B$58:$Z$58)</f>
        <v>1074647.0668761</v>
      </c>
      <c r="K12" s="101" t="str">
        <f ca="1">_xlfn.IFNA(HLOOKUP(B12,'Staggered Goals(All) Planner'!$B$51:$S$67,16,FALSE),"")</f>
        <v>Vehicle</v>
      </c>
      <c r="L12" s="200">
        <f ca="1" t="shared" si="0"/>
        <v>-1039231.5488875201</v>
      </c>
      <c r="M12" s="174">
        <f ca="1">IF(Table1[[#This Row],[Yrs to go]]&lt;yr_to_ret,0,IF(Table1[[#This Row],[Yrs to go]]&gt;time,0,SUM(C12,F12,I12,J12)-Table1[[#This Row],[Yearly Income/Expense from other sources]]))</f>
        <v>4977691.637982421</v>
      </c>
      <c r="N12" s="174">
        <f ca="1">PV(Retirement_Inputs!$B$16,Table1[[#This Row],[Yrs to go]],,-Table1[[#This Row],[Total Cash Required]])</f>
        <v>3509076.187254145</v>
      </c>
      <c r="O12" s="174">
        <f>IF(Table1[[#This Row],[Yrs to go]]&gt;=yr_to_ret,0,IF(Table1[[#This Row],[Yrs to go]]&gt;time,0,SUM(C12,F12,I12,J12)-Table1[[#This Row],[Yearly Income/Expense from other sources]]))</f>
        <v>0</v>
      </c>
      <c r="W12" s="174">
        <f ca="1" t="shared" si="1"/>
        <v>0</v>
      </c>
      <c r="X12" s="174">
        <f ca="1" t="shared" si="2"/>
        <v>0</v>
      </c>
      <c r="Y12" s="174">
        <f ca="1" t="shared" si="3"/>
        <v>-720350.56888752</v>
      </c>
      <c r="Z12" s="174">
        <f ca="1" t="shared" si="4"/>
        <v>-318880.98000000016</v>
      </c>
    </row>
    <row r="13" spans="1:26" ht="15">
      <c r="A13" s="47">
        <f ca="1" t="shared" si="6"/>
        <v>2026</v>
      </c>
      <c r="B13" s="47">
        <f t="shared" si="5"/>
        <v>7</v>
      </c>
      <c r="C13" s="174">
        <f ca="1">_xlfn.IFNA(HLOOKUP(B13,'Staggered Goals(All) Planner'!$B$6:$J$13,8,FALSE),"")</f>
        <v>1169230.2600000007</v>
      </c>
      <c r="D13" t="str">
        <f ca="1">_xlfn.IFNA(HLOOKUP(B13,'Staggered Goals(All) Planner'!$B$6:$J$21,16,FALSE),"")</f>
        <v>4th Year</v>
      </c>
      <c r="F13" s="174" t="str">
        <f ca="1">_xlfn.IFNA(HLOOKUP(B13,'Staggered Goals(All) Planner'!$B$28:$J$43,8,FALSE),"")</f>
        <v/>
      </c>
      <c r="G13" t="str">
        <f ca="1">_xlfn.IFNA(HLOOKUP(B13,'Staggered Goals(All) Planner'!$B$28:$J$43,16,FALSE),"")</f>
        <v/>
      </c>
      <c r="I13" s="200">
        <f>IF(I12&gt;0,I12*(1+Retirement_Inputs!$B$15),IF((B13&lt;Retirement_Inputs!$B$11),0,Retirement_Inputs!$B$12*12))</f>
        <v>1926937.7717741162</v>
      </c>
      <c r="J13" s="201">
        <f ca="1">SUMIF('Staggered Goals(All) Planner'!$B$51:$Z$51,YearlyCashFlow!B13,'Staggered Goals(All) Planner'!$B$58:$Z$58)</f>
        <v>389743.4200000002</v>
      </c>
      <c r="K13" s="101" t="str">
        <f ca="1">_xlfn.IFNA(HLOOKUP(B13,'Staggered Goals(All) Planner'!$B$51:$S$67,16,FALSE),"")</f>
        <v>Vacation</v>
      </c>
      <c r="L13" s="200">
        <f ca="1" t="shared" si="0"/>
        <v>-1121544.1867096466</v>
      </c>
      <c r="M13" s="174">
        <f ca="1">IF(Table1[[#This Row],[Yrs to go]]&lt;yr_to_ret,0,IF(Table1[[#This Row],[Yrs to go]]&gt;time,0,SUM(C13,F13,I13,J13)-Table1[[#This Row],[Yearly Income/Expense from other sources]]))</f>
        <v>4607455.638483764</v>
      </c>
      <c r="N13" s="174">
        <f ca="1">PV(Retirement_Inputs!$B$16,Table1[[#This Row],[Yrs to go]],,-Table1[[#This Row],[Total Cash Required]])</f>
        <v>3064221.148072969</v>
      </c>
      <c r="O13" s="174">
        <f>IF(Table1[[#This Row],[Yrs to go]]&gt;=yr_to_ret,0,IF(Table1[[#This Row],[Yrs to go]]&gt;time,0,SUM(C13,F13,I13,J13)-Table1[[#This Row],[Yearly Income/Expense from other sources]]))</f>
        <v>0</v>
      </c>
      <c r="W13" s="174">
        <f ca="1" t="shared" si="1"/>
        <v>0</v>
      </c>
      <c r="X13" s="174">
        <f ca="1" t="shared" si="2"/>
        <v>0</v>
      </c>
      <c r="Y13" s="174">
        <f ca="1" t="shared" si="3"/>
        <v>-770775.1087096465</v>
      </c>
      <c r="Z13" s="174">
        <f ca="1" t="shared" si="4"/>
        <v>-350769.0780000002</v>
      </c>
    </row>
    <row r="14" spans="1:26" ht="15">
      <c r="A14" s="47">
        <f ca="1" t="shared" si="6"/>
        <v>2027</v>
      </c>
      <c r="B14" s="47">
        <f t="shared" si="5"/>
        <v>8</v>
      </c>
      <c r="C14" s="174">
        <f ca="1">_xlfn.IFNA(HLOOKUP(B14,'Staggered Goals(All) Planner'!$B$6:$J$13,8,FALSE),"")</f>
        <v>0</v>
      </c>
      <c r="D14" t="str">
        <f ca="1">_xlfn.IFNA(HLOOKUP(B14,'Staggered Goals(All) Planner'!$B$6:$J$21,16,FALSE),"")</f>
        <v>1st Year</v>
      </c>
      <c r="F14" s="174" t="str">
        <f ca="1">_xlfn.IFNA(HLOOKUP(B14,'Staggered Goals(All) Planner'!$B$28:$J$43,8,FALSE),"")</f>
        <v/>
      </c>
      <c r="G14" t="str">
        <f ca="1">_xlfn.IFNA(HLOOKUP(B14,'Staggered Goals(All) Planner'!$B$28:$J$43,16,FALSE),"")</f>
        <v/>
      </c>
      <c r="I14" s="200">
        <f>IF(I13&gt;0,I13*(1+Retirement_Inputs!$B$15),IF((B14&lt;Retirement_Inputs!$B$11),0,Retirement_Inputs!$B$12*12))</f>
        <v>2061823.4157983044</v>
      </c>
      <c r="J14" s="201">
        <f ca="1">SUMIF('Staggered Goals(All) Planner'!$B$51:$Z$51,YearlyCashFlow!B14,'Staggered Goals(All) Planner'!$B$58:$Z$58)</f>
        <v>0</v>
      </c>
      <c r="K14" s="101" t="str">
        <f ca="1">_xlfn.IFNA(HLOOKUP(B14,'Staggered Goals(All) Planner'!$B$51:$S$67,16,FALSE),"")</f>
        <v/>
      </c>
      <c r="L14" s="200">
        <f ca="1" t="shared" si="0"/>
        <v>-1210575.352119322</v>
      </c>
      <c r="M14" s="174">
        <f ca="1">IF(Table1[[#This Row],[Yrs to go]]&lt;yr_to_ret,0,IF(Table1[[#This Row],[Yrs to go]]&gt;time,0,SUM(C14,F14,I14,J14)-Table1[[#This Row],[Yearly Income/Expense from other sources]]))</f>
        <v>3272398.7679176265</v>
      </c>
      <c r="N14" s="174">
        <f ca="1">PV(Retirement_Inputs!$B$16,Table1[[#This Row],[Yrs to go]],,-Table1[[#This Row],[Total Cash Required]])</f>
        <v>2053143.4709552694</v>
      </c>
      <c r="O14" s="174">
        <f>IF(Table1[[#This Row],[Yrs to go]]&gt;=yr_to_ret,0,IF(Table1[[#This Row],[Yrs to go]]&gt;time,0,SUM(C14,F14,I14,J14)-Table1[[#This Row],[Yearly Income/Expense from other sources]]))</f>
        <v>0</v>
      </c>
      <c r="W14" s="174">
        <f ca="1" t="shared" si="1"/>
        <v>0</v>
      </c>
      <c r="X14" s="174">
        <f ca="1" t="shared" si="2"/>
        <v>0</v>
      </c>
      <c r="Y14" s="174">
        <f ca="1" t="shared" si="3"/>
        <v>-824729.3663193217</v>
      </c>
      <c r="Z14" s="174">
        <f ca="1" t="shared" si="4"/>
        <v>-385845.9858000002</v>
      </c>
    </row>
    <row r="15" spans="1:26" ht="15">
      <c r="A15" s="47">
        <f ca="1" t="shared" si="6"/>
        <v>2028</v>
      </c>
      <c r="B15" s="47">
        <f t="shared" si="5"/>
        <v>9</v>
      </c>
      <c r="C15" s="174">
        <f ca="1">_xlfn.IFNA(HLOOKUP(B15,'Staggered Goals(All) Planner'!$B$6:$J$13,8,FALSE),"")</f>
        <v>0</v>
      </c>
      <c r="D15" t="str">
        <f ca="1">_xlfn.IFNA(HLOOKUP(B15,'Staggered Goals(All) Planner'!$B$6:$J$21,16,FALSE),"")</f>
        <v>2nd Year</v>
      </c>
      <c r="F15" s="174" t="str">
        <f ca="1">_xlfn.IFNA(HLOOKUP(B15,'Staggered Goals(All) Planner'!$B$28:$J$43,8,FALSE),"")</f>
        <v/>
      </c>
      <c r="G15" t="str">
        <f ca="1">_xlfn.IFNA(HLOOKUP(B15,'Staggered Goals(All) Planner'!$B$28:$J$43,16,FALSE),"")</f>
        <v/>
      </c>
      <c r="I15" s="200">
        <f>IF(I14&gt;0,I14*(1+Retirement_Inputs!$B$15),IF((B15&lt;Retirement_Inputs!$B$11),0,Retirement_Inputs!$B$12*12))</f>
        <v>2206151.0549041857</v>
      </c>
      <c r="J15" s="201">
        <f ca="1">SUMIF('Staggered Goals(All) Planner'!$B$51:$Z$51,YearlyCashFlow!B15,'Staggered Goals(All) Planner'!$B$58:$Z$58)</f>
        <v>0</v>
      </c>
      <c r="K15" s="101" t="str">
        <f ca="1">_xlfn.IFNA(HLOOKUP(B15,'Staggered Goals(All) Planner'!$B$51:$S$67,16,FALSE),"")</f>
        <v/>
      </c>
      <c r="L15" s="200">
        <f ca="1" t="shared" si="0"/>
        <v>-882460.4219616745</v>
      </c>
      <c r="M15" s="174">
        <f ca="1">IF(Table1[[#This Row],[Yrs to go]]&lt;yr_to_ret,0,IF(Table1[[#This Row],[Yrs to go]]&gt;time,0,SUM(C15,F15,I15,J15)-Table1[[#This Row],[Yearly Income/Expense from other sources]]))</f>
        <v>3088611.47686586</v>
      </c>
      <c r="N15" s="174">
        <f ca="1">PV(Retirement_Inputs!$B$16,Table1[[#This Row],[Yrs to go]],,-Table1[[#This Row],[Total Cash Required]])</f>
        <v>1828144.387598104</v>
      </c>
      <c r="O15" s="174">
        <f>IF(Table1[[#This Row],[Yrs to go]]&gt;=yr_to_ret,0,IF(Table1[[#This Row],[Yrs to go]]&gt;time,0,SUM(C15,F15,I15,J15)-Table1[[#This Row],[Yearly Income/Expense from other sources]]))</f>
        <v>0</v>
      </c>
      <c r="W15" s="174">
        <f ca="1" t="shared" si="1"/>
        <v>0</v>
      </c>
      <c r="X15" s="174">
        <f ca="1" t="shared" si="2"/>
        <v>0</v>
      </c>
      <c r="Y15" s="174">
        <f ca="1" t="shared" si="3"/>
        <v>-882460.4219616745</v>
      </c>
      <c r="Z15" s="174">
        <f ca="1" t="shared" si="4"/>
        <v>0</v>
      </c>
    </row>
    <row r="16" spans="1:26" ht="15">
      <c r="A16" s="47">
        <f ca="1" t="shared" si="6"/>
        <v>2029</v>
      </c>
      <c r="B16" s="47">
        <f t="shared" si="5"/>
        <v>10</v>
      </c>
      <c r="C16" s="174" t="str">
        <f ca="1">_xlfn.IFNA(HLOOKUP(B16,'Staggered Goals(All) Planner'!$B$6:$J$13,8,FALSE),"")</f>
        <v/>
      </c>
      <c r="D16" t="str">
        <f ca="1">_xlfn.IFNA(HLOOKUP(B16,'Staggered Goals(All) Planner'!$B$6:$J$21,16,FALSE),"")</f>
        <v/>
      </c>
      <c r="F16" s="174">
        <f ca="1">_xlfn.IFNA(HLOOKUP(B16,'Staggered Goals(All) Planner'!$B$28:$J$43,8,FALSE),"")</f>
        <v>3112490.9521200024</v>
      </c>
      <c r="G16" t="str">
        <f ca="1">_xlfn.IFNA(HLOOKUP(B16,'Staggered Goals(All) Planner'!$B$28:$J$43,16,FALSE),"")</f>
        <v>1st Year</v>
      </c>
      <c r="I16" s="200">
        <f>IF(I15&gt;0,I15*(1+Retirement_Inputs!$B$15),IF((B16&lt;Retirement_Inputs!$B$11),0,Retirement_Inputs!$B$12*12))</f>
        <v>2360581.628747479</v>
      </c>
      <c r="J16" s="201">
        <f ca="1">SUMIF('Staggered Goals(All) Planner'!$B$51:$Z$51,YearlyCashFlow!B16,'Staggered Goals(All) Planner'!$B$58:$Z$58)</f>
        <v>518748.49202000035</v>
      </c>
      <c r="K16" s="101" t="str">
        <f ca="1">_xlfn.IFNA(HLOOKUP(B16,'Staggered Goals(All) Planner'!$B$51:$S$67,16,FALSE),"")</f>
        <v>Vacation</v>
      </c>
      <c r="L16" s="200">
        <f ca="1" t="shared" si="0"/>
        <v>-944232.6514989915</v>
      </c>
      <c r="M16" s="174">
        <f ca="1">IF(Table1[[#This Row],[Yrs to go]]&lt;yr_to_ret,0,IF(Table1[[#This Row],[Yrs to go]]&gt;time,0,SUM(C16,F16,I16,J16)-Table1[[#This Row],[Yearly Income/Expense from other sources]]))</f>
        <v>6936053.724386474</v>
      </c>
      <c r="N16" s="174">
        <f ca="1">PV(Retirement_Inputs!$B$16,Table1[[#This Row],[Yrs to go]],,-Table1[[#This Row],[Total Cash Required]])</f>
        <v>3873056.172100058</v>
      </c>
      <c r="O16" s="174">
        <f>IF(Table1[[#This Row],[Yrs to go]]&gt;=yr_to_ret,0,IF(Table1[[#This Row],[Yrs to go]]&gt;time,0,SUM(C16,F16,I16,J16)-Table1[[#This Row],[Yearly Income/Expense from other sources]]))</f>
        <v>0</v>
      </c>
      <c r="W16" s="174">
        <f ca="1" t="shared" si="1"/>
        <v>0</v>
      </c>
      <c r="X16" s="174">
        <f ca="1" t="shared" si="2"/>
        <v>0</v>
      </c>
      <c r="Y16" s="174">
        <f ca="1" t="shared" si="3"/>
        <v>-944232.6514989915</v>
      </c>
      <c r="Z16" s="174">
        <f ca="1" t="shared" si="4"/>
        <v>0</v>
      </c>
    </row>
    <row r="17" spans="1:26" ht="15">
      <c r="A17" s="47">
        <f ca="1" t="shared" si="6"/>
        <v>2030</v>
      </c>
      <c r="B17" s="47">
        <f t="shared" si="5"/>
        <v>11</v>
      </c>
      <c r="C17" s="174" t="str">
        <f ca="1">_xlfn.IFNA(HLOOKUP(B17,'Staggered Goals(All) Planner'!$B$6:$J$13,8,FALSE),"")</f>
        <v/>
      </c>
      <c r="D17" t="str">
        <f ca="1">_xlfn.IFNA(HLOOKUP(B17,'Staggered Goals(All) Planner'!$B$6:$J$21,16,FALSE),"")</f>
        <v/>
      </c>
      <c r="F17" s="174">
        <f ca="1">_xlfn.IFNA(HLOOKUP(B17,'Staggered Goals(All) Planner'!$B$28:$J$43,8,FALSE),"")</f>
        <v>1711870.0236660014</v>
      </c>
      <c r="G17" t="str">
        <f ca="1">_xlfn.IFNA(HLOOKUP(B17,'Staggered Goals(All) Planner'!$B$28:$J$43,16,FALSE),"")</f>
        <v>2nd Year</v>
      </c>
      <c r="I17" s="200">
        <f>IF(I16&gt;0,I16*(1+Retirement_Inputs!$B$15),IF((B17&lt;Retirement_Inputs!$B$11),0,Retirement_Inputs!$B$12*12))</f>
        <v>2525822.342759803</v>
      </c>
      <c r="J17" s="201">
        <f ca="1">SUMIF('Staggered Goals(All) Planner'!$B$51:$Z$51,YearlyCashFlow!B17,'Staggered Goals(All) Planner'!$B$58:$Z$58)</f>
        <v>0</v>
      </c>
      <c r="K17" s="101" t="str">
        <f ca="1">_xlfn.IFNA(HLOOKUP(B17,'Staggered Goals(All) Planner'!$B$51:$S$67,16,FALSE),"")</f>
        <v/>
      </c>
      <c r="L17" s="200">
        <f ca="1" t="shared" si="0"/>
        <v>0</v>
      </c>
      <c r="M17" s="174">
        <f ca="1">IF(Table1[[#This Row],[Yrs to go]]&lt;yr_to_ret,0,IF(Table1[[#This Row],[Yrs to go]]&gt;time,0,SUM(C17,F17,I17,J17)-Table1[[#This Row],[Yearly Income/Expense from other sources]]))</f>
        <v>4237692.366425805</v>
      </c>
      <c r="N17" s="174">
        <f ca="1">PV(Retirement_Inputs!$B$16,Table1[[#This Row],[Yrs to go]],,-Table1[[#This Row],[Total Cash Required]])</f>
        <v>2232363.47508041</v>
      </c>
      <c r="O17" s="174">
        <f>IF(Table1[[#This Row],[Yrs to go]]&gt;=yr_to_ret,0,IF(Table1[[#This Row],[Yrs to go]]&gt;time,0,SUM(C17,F17,I17,J17)-Table1[[#This Row],[Yearly Income/Expense from other sources]]))</f>
        <v>0</v>
      </c>
      <c r="W17" s="174">
        <f ca="1" t="shared" si="1"/>
        <v>0</v>
      </c>
      <c r="X17" s="174">
        <f ca="1" t="shared" si="2"/>
        <v>0</v>
      </c>
      <c r="Y17" s="174">
        <f ca="1" t="shared" si="3"/>
        <v>0</v>
      </c>
      <c r="Z17" s="174">
        <f ca="1" t="shared" si="4"/>
        <v>0</v>
      </c>
    </row>
    <row r="18" spans="1:26" ht="15">
      <c r="A18" s="47">
        <f ca="1" t="shared" si="6"/>
        <v>2031</v>
      </c>
      <c r="B18" s="47">
        <f t="shared" si="5"/>
        <v>12</v>
      </c>
      <c r="C18" s="174" t="str">
        <f ca="1">_xlfn.IFNA(HLOOKUP(B18,'Staggered Goals(All) Planner'!$B$6:$J$13,8,FALSE),"")</f>
        <v/>
      </c>
      <c r="D18" t="str">
        <f ca="1">_xlfn.IFNA(HLOOKUP(B18,'Staggered Goals(All) Planner'!$B$6:$J$21,16,FALSE),"")</f>
        <v/>
      </c>
      <c r="F18" s="174">
        <f ca="1">_xlfn.IFNA(HLOOKUP(B18,'Staggered Goals(All) Planner'!$B$28:$J$43,8,FALSE),"")</f>
        <v>1883057.0260326015</v>
      </c>
      <c r="G18" t="str">
        <f ca="1">_xlfn.IFNA(HLOOKUP(B18,'Staggered Goals(All) Planner'!$B$28:$J$43,16,FALSE),"")</f>
        <v>3rd Year</v>
      </c>
      <c r="I18" s="200">
        <f>IF(I17&gt;0,I17*(1+Retirement_Inputs!$B$15),IF((B18&lt;Retirement_Inputs!$B$11),0,Retirement_Inputs!$B$12*12))</f>
        <v>2702629.906752989</v>
      </c>
      <c r="J18" s="201">
        <f ca="1">SUMIF('Staggered Goals(All) Planner'!$B$51:$Z$51,YearlyCashFlow!B18,'Staggered Goals(All) Planner'!$B$58:$Z$58)</f>
        <v>627685.6753442006</v>
      </c>
      <c r="K18" s="101" t="str">
        <f ca="1">_xlfn.IFNA(HLOOKUP(B18,'Staggered Goals(All) Planner'!$B$51:$S$67,16,FALSE),"")</f>
        <v>Vacation</v>
      </c>
      <c r="L18" s="200">
        <f ca="1" t="shared" si="0"/>
        <v>0</v>
      </c>
      <c r="M18" s="174">
        <f ca="1">IF(Table1[[#This Row],[Yrs to go]]&lt;yr_to_ret,0,IF(Table1[[#This Row],[Yrs to go]]&gt;time,0,SUM(C18,F18,I18,J18)-Table1[[#This Row],[Yearly Income/Expense from other sources]]))</f>
        <v>5213372.608129792</v>
      </c>
      <c r="N18" s="174">
        <f ca="1">PV(Retirement_Inputs!$B$16,Table1[[#This Row],[Yrs to go]],,-Table1[[#This Row],[Total Cash Required]])</f>
        <v>2590886.4671520297</v>
      </c>
      <c r="O18" s="174">
        <f>IF(Table1[[#This Row],[Yrs to go]]&gt;=yr_to_ret,0,IF(Table1[[#This Row],[Yrs to go]]&gt;time,0,SUM(C18,F18,I18,J18)-Table1[[#This Row],[Yearly Income/Expense from other sources]]))</f>
        <v>0</v>
      </c>
      <c r="W18" s="174">
        <f ca="1" t="shared" si="1"/>
        <v>0</v>
      </c>
      <c r="X18" s="174">
        <f ca="1" t="shared" si="2"/>
        <v>0</v>
      </c>
      <c r="Y18" s="174">
        <f ca="1" t="shared" si="3"/>
        <v>0</v>
      </c>
      <c r="Z18" s="174">
        <f ca="1" t="shared" si="4"/>
        <v>0</v>
      </c>
    </row>
    <row r="19" spans="1:26" ht="15">
      <c r="A19" s="47">
        <f ca="1" t="shared" si="6"/>
        <v>2032</v>
      </c>
      <c r="B19" s="47">
        <f t="shared" si="5"/>
        <v>13</v>
      </c>
      <c r="C19" s="174">
        <f ca="1">_xlfn.IFNA(HLOOKUP(B19,'Staggered Goals(All) Planner'!$B$6:$J$13,8,FALSE),"")</f>
        <v>3771298.284646472</v>
      </c>
      <c r="D19" t="str">
        <f ca="1">_xlfn.IFNA(HLOOKUP(B19,'Staggered Goals(All) Planner'!$B$6:$J$21,16,FALSE),"")</f>
        <v>Marriage</v>
      </c>
      <c r="F19" s="174">
        <f ca="1">_xlfn.IFNA(HLOOKUP(B19,'Staggered Goals(All) Planner'!$B$28:$J$43,8,FALSE),"")</f>
        <v>2071362.7286358618</v>
      </c>
      <c r="G19" t="str">
        <f ca="1">_xlfn.IFNA(HLOOKUP(B19,'Staggered Goals(All) Planner'!$B$28:$J$43,16,FALSE),"")</f>
        <v>4th Year</v>
      </c>
      <c r="I19" s="200">
        <f>IF(I18&gt;0,I18*(1+Retirement_Inputs!$B$15),IF((B19&lt;Retirement_Inputs!$B$11),0,Retirement_Inputs!$B$12*12))</f>
        <v>2891814.0002256986</v>
      </c>
      <c r="J19" s="201">
        <f ca="1">SUMIF('Staggered Goals(All) Planner'!$B$51:$Z$51,YearlyCashFlow!B19,'Staggered Goals(All) Planner'!$B$58:$Z$58)</f>
        <v>0</v>
      </c>
      <c r="K19" s="101" t="str">
        <f ca="1">_xlfn.IFNA(HLOOKUP(B19,'Staggered Goals(All) Planner'!$B$51:$S$67,16,FALSE),"")</f>
        <v>School</v>
      </c>
      <c r="L19" s="200">
        <f ca="1" t="shared" si="0"/>
        <v>0</v>
      </c>
      <c r="M19" s="174">
        <f ca="1">IF(Table1[[#This Row],[Yrs to go]]&lt;yr_to_ret,0,IF(Table1[[#This Row],[Yrs to go]]&gt;time,0,SUM(C19,F19,I19,J19)-Table1[[#This Row],[Yearly Income/Expense from other sources]]))</f>
        <v>8734475.013508033</v>
      </c>
      <c r="N19" s="174">
        <f ca="1">PV(Retirement_Inputs!$B$16,Table1[[#This Row],[Yrs to go]],,-Table1[[#This Row],[Total Cash Required]])</f>
        <v>4095062.7251342447</v>
      </c>
      <c r="O19" s="174">
        <f>IF(Table1[[#This Row],[Yrs to go]]&gt;=yr_to_ret,0,IF(Table1[[#This Row],[Yrs to go]]&gt;time,0,SUM(C19,F19,I19,J19)-Table1[[#This Row],[Yearly Income/Expense from other sources]]))</f>
        <v>0</v>
      </c>
      <c r="W19" s="174">
        <f ca="1" t="shared" si="1"/>
        <v>0</v>
      </c>
      <c r="X19" s="174">
        <f ca="1" t="shared" si="2"/>
        <v>0</v>
      </c>
      <c r="Y19" s="174">
        <f ca="1" t="shared" si="3"/>
        <v>0</v>
      </c>
      <c r="Z19" s="174">
        <f ca="1" t="shared" si="4"/>
        <v>0</v>
      </c>
    </row>
    <row r="20" spans="1:26" ht="15">
      <c r="A20" s="47">
        <f ca="1" t="shared" si="6"/>
        <v>2033</v>
      </c>
      <c r="B20" s="47">
        <f t="shared" si="5"/>
        <v>14</v>
      </c>
      <c r="C20" s="174" t="str">
        <f ca="1">_xlfn.IFNA(HLOOKUP(B20,'Staggered Goals(All) Planner'!$B$6:$J$13,8,FALSE),"")</f>
        <v/>
      </c>
      <c r="D20" t="str">
        <f ca="1">IF(Table1[[#This Row],[Yrs to go]]&lt;yr_to_ret,"",_xlfn.IFNA(HLOOKUP(B20,'Staggered Goals(All) Planner'!$B$6:$J$21,16,FALSE),""))</f>
        <v/>
      </c>
      <c r="F20" s="174">
        <f ca="1">_xlfn.IFNA(HLOOKUP(B20,'Staggered Goals(All) Planner'!$B$28:$J$43,8,FALSE),"")</f>
        <v>0</v>
      </c>
      <c r="G20" t="str">
        <f ca="1">_xlfn.IFNA(HLOOKUP(B20,'Staggered Goals(All) Planner'!$B$28:$J$43,16,FALSE),"")</f>
        <v>1st Year</v>
      </c>
      <c r="I20" s="200">
        <f>IF(I19&gt;0,I19*(1+Retirement_Inputs!$B$15),IF((B20&lt;Retirement_Inputs!$B$11),0,Retirement_Inputs!$B$12*12))</f>
        <v>3094240.9802414975</v>
      </c>
      <c r="J20" s="201">
        <f ca="1">SUMIF('Staggered Goals(All) Planner'!$B$51:$Z$51,YearlyCashFlow!B20,'Staggered Goals(All) Planner'!$B$58:$Z$58)</f>
        <v>0</v>
      </c>
      <c r="K20" s="101" t="str">
        <f ca="1">_xlfn.IFNA(HLOOKUP(B20,'Staggered Goals(All) Planner'!$B$51:$S$67,16,FALSE),"")</f>
        <v/>
      </c>
      <c r="L20" s="200">
        <f ca="1" t="shared" si="0"/>
        <v>0</v>
      </c>
      <c r="M20" s="174">
        <f ca="1">IF(Table1[[#This Row],[Yrs to go]]&lt;yr_to_ret,0,IF(Table1[[#This Row],[Yrs to go]]&gt;time,0,SUM(C20,F20,I20,J20)-Table1[[#This Row],[Yearly Income/Expense from other sources]]))</f>
        <v>3094240.9802414975</v>
      </c>
      <c r="N20" s="174">
        <f ca="1">PV(Retirement_Inputs!$B$16,Table1[[#This Row],[Yrs to go]],,-Table1[[#This Row],[Total Cash Required]])</f>
        <v>1368585.7695839189</v>
      </c>
      <c r="O20" s="174">
        <f>IF(Table1[[#This Row],[Yrs to go]]&gt;=yr_to_ret,0,IF(Table1[[#This Row],[Yrs to go]]&gt;time,0,SUM(C20,F20,I20,J20)-Table1[[#This Row],[Yearly Income/Expense from other sources]]))</f>
        <v>0</v>
      </c>
      <c r="W20" s="174">
        <f ca="1" t="shared" si="1"/>
        <v>0</v>
      </c>
      <c r="X20" s="174">
        <f ca="1" t="shared" si="2"/>
        <v>0</v>
      </c>
      <c r="Y20" s="174">
        <f ca="1" t="shared" si="3"/>
        <v>0</v>
      </c>
      <c r="Z20" s="174">
        <f ca="1" t="shared" si="4"/>
        <v>0</v>
      </c>
    </row>
    <row r="21" spans="1:26" ht="15">
      <c r="A21" s="47">
        <f ca="1" t="shared" si="6"/>
        <v>2034</v>
      </c>
      <c r="B21" s="47">
        <f t="shared" si="5"/>
        <v>15</v>
      </c>
      <c r="C21" s="174" t="str">
        <f ca="1">_xlfn.IFNA(HLOOKUP(B21,'Staggered Goals(All) Planner'!$B$6:$J$13,8,FALSE),"")</f>
        <v/>
      </c>
      <c r="D21" t="str">
        <f ca="1">IF(Table1[[#This Row],[Yrs to go]]&lt;yr_to_ret,"",_xlfn.IFNA(HLOOKUP(B21,'Staggered Goals(All) Planner'!$B$6:$J$21,16,FALSE),""))</f>
        <v/>
      </c>
      <c r="F21" s="174">
        <f ca="1">_xlfn.IFNA(HLOOKUP(B21,'Staggered Goals(All) Planner'!$B$28:$J$43,8,FALSE),"")</f>
        <v>0</v>
      </c>
      <c r="G21" t="str">
        <f ca="1">_xlfn.IFNA(HLOOKUP(B21,'Staggered Goals(All) Planner'!$B$28:$J$43,16,FALSE),"")</f>
        <v>2nd Year</v>
      </c>
      <c r="I21" s="200">
        <f>IF(I20&gt;0,I20*(1+Retirement_Inputs!$B$15),IF((B21&lt;Retirement_Inputs!$B$11),0,Retirement_Inputs!$B$12*12))</f>
        <v>3310837.8488584026</v>
      </c>
      <c r="J21" s="201">
        <f ca="1">SUMIF('Staggered Goals(All) Planner'!$B$51:$Z$51,YearlyCashFlow!B21,'Staggered Goals(All) Planner'!$B$58:$Z$58)</f>
        <v>835449.6338831311</v>
      </c>
      <c r="K21" s="101" t="str">
        <f ca="1">_xlfn.IFNA(HLOOKUP(B21,'Staggered Goals(All) Planner'!$B$51:$S$67,16,FALSE),"")</f>
        <v>Vacation</v>
      </c>
      <c r="L21" s="200">
        <f ca="1" t="shared" si="0"/>
        <v>0</v>
      </c>
      <c r="M21" s="174">
        <f ca="1">IF(Table1[[#This Row],[Yrs to go]]&lt;yr_to_ret,0,IF(Table1[[#This Row],[Yrs to go]]&gt;time,0,SUM(C21,F21,I21,J21)-Table1[[#This Row],[Yearly Income/Expense from other sources]]))</f>
        <v>4146287.482741534</v>
      </c>
      <c r="N21" s="174">
        <f ca="1">PV(Retirement_Inputs!$B$16,Table1[[#This Row],[Yrs to go]],,-Table1[[#This Row],[Total Cash Required]])</f>
        <v>1730100.8983131568</v>
      </c>
      <c r="O21" s="174">
        <f>IF(Table1[[#This Row],[Yrs to go]]&gt;=yr_to_ret,0,IF(Table1[[#This Row],[Yrs to go]]&gt;time,0,SUM(C21,F21,I21,J21)-Table1[[#This Row],[Yearly Income/Expense from other sources]]))</f>
        <v>0</v>
      </c>
      <c r="W21" s="174">
        <f ca="1" t="shared" si="1"/>
        <v>0</v>
      </c>
      <c r="X21" s="174">
        <f ca="1" t="shared" si="2"/>
        <v>0</v>
      </c>
      <c r="Y21" s="174">
        <f ca="1" t="shared" si="3"/>
        <v>0</v>
      </c>
      <c r="Z21" s="174">
        <f ca="1" t="shared" si="4"/>
        <v>0</v>
      </c>
    </row>
    <row r="22" spans="1:26" ht="15">
      <c r="A22" s="47">
        <f ca="1" t="shared" si="6"/>
        <v>2035</v>
      </c>
      <c r="B22" s="47">
        <f t="shared" si="5"/>
        <v>16</v>
      </c>
      <c r="C22" s="174" t="str">
        <f ca="1">_xlfn.IFNA(HLOOKUP(B22,'Staggered Goals(All) Planner'!$B$6:$J$13,8,FALSE),"")</f>
        <v/>
      </c>
      <c r="D22" t="str">
        <f ca="1">IF(Table1[[#This Row],[Yrs to go]]&lt;yr_to_ret,"",_xlfn.IFNA(HLOOKUP(B22,'Staggered Goals(All) Planner'!$B$6:$J$21,16,FALSE),""))</f>
        <v/>
      </c>
      <c r="F22" s="174" t="str">
        <f ca="1">_xlfn.IFNA(HLOOKUP(B22,'Staggered Goals(All) Planner'!$B$28:$J$43,8,FALSE),"")</f>
        <v/>
      </c>
      <c r="G22" t="str">
        <f ca="1">_xlfn.IFNA(HLOOKUP(B22,'Staggered Goals(All) Planner'!$B$28:$J$43,16,FALSE),"")</f>
        <v/>
      </c>
      <c r="I22" s="200">
        <f>IF(I21&gt;0,I21*(1+Retirement_Inputs!$B$15),IF((B22&lt;Retirement_Inputs!$B$11),0,Retirement_Inputs!$B$12*12))</f>
        <v>3542596.4982784907</v>
      </c>
      <c r="J22" s="201">
        <f ca="1">SUMIF('Staggered Goals(All) Planner'!$B$51:$Z$51,YearlyCashFlow!B22,'Staggered Goals(All) Planner'!$B$58:$Z$58)</f>
        <v>0</v>
      </c>
      <c r="K22" s="101" t="str">
        <f ca="1">_xlfn.IFNA(HLOOKUP(B22,'Staggered Goals(All) Planner'!$B$51:$S$67,16,FALSE),"")</f>
        <v>Vacation</v>
      </c>
      <c r="L22" s="200">
        <f ca="1" t="shared" si="0"/>
        <v>0</v>
      </c>
      <c r="M22" s="174">
        <f ca="1">IF(Table1[[#This Row],[Yrs to go]]&lt;yr_to_ret,0,IF(Table1[[#This Row],[Yrs to go]]&gt;time,0,SUM(C22,F22,I22,J22)-Table1[[#This Row],[Yearly Income/Expense from other sources]]))</f>
        <v>3542596.4982784907</v>
      </c>
      <c r="N22" s="174">
        <f ca="1">PV(Retirement_Inputs!$B$16,Table1[[#This Row],[Yrs to go]],,-Table1[[#This Row],[Total Cash Required]])</f>
        <v>1394529.9462412146</v>
      </c>
      <c r="O22" s="174">
        <f>IF(Table1[[#This Row],[Yrs to go]]&gt;=yr_to_ret,0,IF(Table1[[#This Row],[Yrs to go]]&gt;time,0,SUM(C22,F22,I22,J22)-Table1[[#This Row],[Yearly Income/Expense from other sources]]))</f>
        <v>0</v>
      </c>
      <c r="W22" s="174">
        <f ca="1" t="shared" si="1"/>
        <v>0</v>
      </c>
      <c r="X22" s="174">
        <f ca="1" t="shared" si="2"/>
        <v>0</v>
      </c>
      <c r="Y22" s="174">
        <f ca="1" t="shared" si="3"/>
        <v>0</v>
      </c>
      <c r="Z22" s="174">
        <f ca="1" t="shared" si="4"/>
        <v>0</v>
      </c>
    </row>
    <row r="23" spans="1:26" ht="15">
      <c r="A23" s="47">
        <f ca="1" t="shared" si="6"/>
        <v>2036</v>
      </c>
      <c r="B23" s="47">
        <f t="shared" si="5"/>
        <v>17</v>
      </c>
      <c r="C23" s="174" t="str">
        <f ca="1">_xlfn.IFNA(HLOOKUP(B23,'Staggered Goals(All) Planner'!$B$6:$J$13,8,FALSE),"")</f>
        <v/>
      </c>
      <c r="D23" t="str">
        <f ca="1">IF(Table1[[#This Row],[Yrs to go]]&lt;yr_to_ret,"",_xlfn.IFNA(HLOOKUP(B23,'Staggered Goals(All) Planner'!$B$6:$J$21,16,FALSE),""))</f>
        <v/>
      </c>
      <c r="F23" s="174" t="str">
        <f ca="1">_xlfn.IFNA(HLOOKUP(B23,'Staggered Goals(All) Planner'!$B$28:$J$43,8,FALSE),"")</f>
        <v/>
      </c>
      <c r="G23" t="str">
        <f ca="1">_xlfn.IFNA(HLOOKUP(B23,'Staggered Goals(All) Planner'!$B$28:$J$43,16,FALSE),"")</f>
        <v/>
      </c>
      <c r="I23" s="200">
        <f>IF(I22&gt;0,I22*(1+Retirement_Inputs!$B$15),IF((B23&lt;Retirement_Inputs!$B$11),0,Retirement_Inputs!$B$12*12))</f>
        <v>3790578.2531579854</v>
      </c>
      <c r="J23" s="201">
        <f ca="1">SUMIF('Staggered Goals(All) Planner'!$B$51:$Z$51,YearlyCashFlow!B23,'Staggered Goals(All) Planner'!$B$58:$Z$58)</f>
        <v>0</v>
      </c>
      <c r="K23" s="101" t="str">
        <f ca="1">_xlfn.IFNA(HLOOKUP(B23,'Staggered Goals(All) Planner'!$B$51:$S$67,16,FALSE),"")</f>
        <v>Vacation</v>
      </c>
      <c r="L23" s="200">
        <f ca="1" t="shared" si="0"/>
        <v>0</v>
      </c>
      <c r="M23" s="174">
        <f ca="1">IF(Table1[[#This Row],[Yrs to go]]&lt;yr_to_ret,0,IF(Table1[[#This Row],[Yrs to go]]&gt;time,0,SUM(C23,F23,I23,J23)-Table1[[#This Row],[Yearly Income/Expense from other sources]]))</f>
        <v>3790578.2531579854</v>
      </c>
      <c r="N23" s="174">
        <f ca="1">PV(Retirement_Inputs!$B$16,Table1[[#This Row],[Yrs to go]],,-Table1[[#This Row],[Total Cash Required]])</f>
        <v>1407685.8891302824</v>
      </c>
      <c r="O23" s="174">
        <f>IF(Table1[[#This Row],[Yrs to go]]&gt;=yr_to_ret,0,IF(Table1[[#This Row],[Yrs to go]]&gt;time,0,SUM(C23,F23,I23,J23)-Table1[[#This Row],[Yearly Income/Expense from other sources]]))</f>
        <v>0</v>
      </c>
      <c r="W23" s="174">
        <f ca="1" t="shared" si="1"/>
        <v>0</v>
      </c>
      <c r="X23" s="174">
        <f ca="1" t="shared" si="2"/>
        <v>0</v>
      </c>
      <c r="Y23" s="174">
        <f ca="1" t="shared" si="3"/>
        <v>0</v>
      </c>
      <c r="Z23" s="174">
        <f ca="1" t="shared" si="4"/>
        <v>0</v>
      </c>
    </row>
    <row r="24" spans="1:26" ht="15">
      <c r="A24" s="47">
        <f ca="1" t="shared" si="6"/>
        <v>2037</v>
      </c>
      <c r="B24" s="47">
        <f t="shared" si="5"/>
        <v>18</v>
      </c>
      <c r="C24" s="174" t="str">
        <f ca="1">_xlfn.IFNA(HLOOKUP(B24,'Staggered Goals(All) Planner'!$B$6:$J$13,8,FALSE),"")</f>
        <v/>
      </c>
      <c r="D24" t="str">
        <f ca="1">IF(Table1[[#This Row],[Yrs to go]]&lt;yr_to_ret,"",_xlfn.IFNA(HLOOKUP(B24,'Staggered Goals(All) Planner'!$B$6:$J$21,16,FALSE),""))</f>
        <v/>
      </c>
      <c r="F24" s="174">
        <f ca="1">_xlfn.IFNA(HLOOKUP(B24,'Staggered Goals(All) Planner'!$B$28:$J$43,8,FALSE),"")</f>
        <v>4813238.467382169</v>
      </c>
      <c r="G24" t="str">
        <f ca="1">_xlfn.IFNA(HLOOKUP(B24,'Staggered Goals(All) Planner'!$B$28:$J$43,16,FALSE),"")</f>
        <v>Marriage</v>
      </c>
      <c r="I24" s="200">
        <f>IF(I23&gt;0,I23*(1+Retirement_Inputs!$B$15),IF((B24&lt;Retirement_Inputs!$B$11),0,Retirement_Inputs!$B$12*12))</f>
        <v>4055918.7308790446</v>
      </c>
      <c r="J24" s="201">
        <f ca="1">SUMIF('Staggered Goals(All) Planner'!$B$51:$Z$51,YearlyCashFlow!B24,'Staggered Goals(All) Planner'!$B$58:$Z$58)</f>
        <v>1111983.4626984475</v>
      </c>
      <c r="K24" s="101" t="str">
        <f ca="1">_xlfn.IFNA(HLOOKUP(B24,'Staggered Goals(All) Planner'!$B$51:$S$67,16,FALSE),"")</f>
        <v>Vacation</v>
      </c>
      <c r="L24" s="200">
        <f ca="1" t="shared" si="0"/>
        <v>0</v>
      </c>
      <c r="M24" s="174">
        <f ca="1">IF(Table1[[#This Row],[Yrs to go]]&lt;yr_to_ret,0,IF(Table1[[#This Row],[Yrs to go]]&gt;time,0,SUM(C24,F24,I24,J24)-Table1[[#This Row],[Yearly Income/Expense from other sources]]))</f>
        <v>9981140.660959661</v>
      </c>
      <c r="N24" s="174">
        <f ca="1">PV(Retirement_Inputs!$B$16,Table1[[#This Row],[Yrs to go]],,-Table1[[#This Row],[Total Cash Required]])</f>
        <v>3496830.6589544597</v>
      </c>
      <c r="O24" s="174">
        <f>IF(Table1[[#This Row],[Yrs to go]]&gt;=yr_to_ret,0,IF(Table1[[#This Row],[Yrs to go]]&gt;time,0,SUM(C24,F24,I24,J24)-Table1[[#This Row],[Yearly Income/Expense from other sources]]))</f>
        <v>0</v>
      </c>
      <c r="W24" s="174">
        <f ca="1" t="shared" si="1"/>
        <v>0</v>
      </c>
      <c r="X24" s="174">
        <f ca="1" t="shared" si="2"/>
        <v>0</v>
      </c>
      <c r="Y24" s="174">
        <f ca="1" t="shared" si="3"/>
        <v>0</v>
      </c>
      <c r="Z24" s="174">
        <f ca="1" t="shared" si="4"/>
        <v>0</v>
      </c>
    </row>
    <row r="25" spans="1:26" ht="15">
      <c r="A25" s="47">
        <f ca="1" t="shared" si="6"/>
        <v>2038</v>
      </c>
      <c r="B25" s="47">
        <f t="shared" si="5"/>
        <v>19</v>
      </c>
      <c r="C25" s="174" t="str">
        <f ca="1">_xlfn.IFNA(HLOOKUP(B25,'Staggered Goals(All) Planner'!$B$6:$J$13,8,FALSE),"")</f>
        <v/>
      </c>
      <c r="D25" t="str">
        <f ca="1">IF(Table1[[#This Row],[Yrs to go]]&lt;yr_to_ret,"",_xlfn.IFNA(HLOOKUP(B25,'Staggered Goals(All) Planner'!$B$6:$J$21,16,FALSE),""))</f>
        <v/>
      </c>
      <c r="F25" s="174" t="str">
        <f ca="1">_xlfn.IFNA(HLOOKUP(B25,'Staggered Goals(All) Planner'!$B$28:$J$43,8,FALSE),"")</f>
        <v/>
      </c>
      <c r="G25" t="str">
        <f ca="1">_xlfn.IFNA(HLOOKUP(B25,'Staggered Goals(All) Planner'!$B$28:$J$43,16,FALSE),"")</f>
        <v/>
      </c>
      <c r="I25" s="200">
        <f>IF(I24&gt;0,I24*(1+Retirement_Inputs!$B$15),IF((B25&lt;Retirement_Inputs!$B$11),0,Retirement_Inputs!$B$12*12))</f>
        <v>4339833.042040578</v>
      </c>
      <c r="J25" s="201">
        <f ca="1">SUMIF('Staggered Goals(All) Planner'!$B$51:$Z$51,YearlyCashFlow!B25,'Staggered Goals(All) Planner'!$B$58:$Z$58)</f>
        <v>0</v>
      </c>
      <c r="K25" s="101" t="str">
        <f ca="1">_xlfn.IFNA(HLOOKUP(B25,'Staggered Goals(All) Planner'!$B$51:$S$67,16,FALSE),"")</f>
        <v>Vacation</v>
      </c>
      <c r="L25" s="200">
        <f ca="1" t="shared" si="0"/>
        <v>0</v>
      </c>
      <c r="M25" s="174">
        <f ca="1">IF(Table1[[#This Row],[Yrs to go]]&lt;yr_to_ret,0,IF(Table1[[#This Row],[Yrs to go]]&gt;time,0,SUM(C25,F25,I25,J25)-Table1[[#This Row],[Yearly Income/Expense from other sources]]))</f>
        <v>4339833.042040578</v>
      </c>
      <c r="N25" s="174">
        <f ca="1">PV(Retirement_Inputs!$B$16,Table1[[#This Row],[Yrs to go]],,-Table1[[#This Row],[Total Cash Required]])</f>
        <v>1434371.2837889467</v>
      </c>
      <c r="O25" s="174">
        <f>IF(Table1[[#This Row],[Yrs to go]]&gt;=yr_to_ret,0,IF(Table1[[#This Row],[Yrs to go]]&gt;time,0,SUM(C25,F25,I25,J25)-Table1[[#This Row],[Yearly Income/Expense from other sources]]))</f>
        <v>0</v>
      </c>
      <c r="W25" s="174">
        <f ca="1" t="shared" si="1"/>
        <v>0</v>
      </c>
      <c r="X25" s="174">
        <f ca="1" t="shared" si="2"/>
        <v>0</v>
      </c>
      <c r="Y25" s="174">
        <f ca="1" t="shared" si="3"/>
        <v>0</v>
      </c>
      <c r="Z25" s="174">
        <f ca="1" t="shared" si="4"/>
        <v>0</v>
      </c>
    </row>
    <row r="26" spans="1:26" ht="15">
      <c r="A26" s="47">
        <f ca="1" t="shared" si="6"/>
        <v>2039</v>
      </c>
      <c r="B26" s="47">
        <f t="shared" si="5"/>
        <v>20</v>
      </c>
      <c r="C26" s="174" t="str">
        <f ca="1">_xlfn.IFNA(HLOOKUP(B26,'Staggered Goals(All) Planner'!$B$6:$J$13,8,FALSE),"")</f>
        <v/>
      </c>
      <c r="D26" t="str">
        <f ca="1">IF(Table1[[#This Row],[Yrs to go]]&lt;yr_to_ret,"",_xlfn.IFNA(HLOOKUP(B26,'Staggered Goals(All) Planner'!$B$6:$J$21,16,FALSE),""))</f>
        <v/>
      </c>
      <c r="F26" s="174" t="str">
        <f ca="1">_xlfn.IFNA(HLOOKUP(B26,'Staggered Goals(All) Planner'!$B$28:$J$43,8,FALSE),"")</f>
        <v/>
      </c>
      <c r="G26" t="str">
        <f ca="1">_xlfn.IFNA(HLOOKUP(B26,'Staggered Goals(All) Planner'!$B$28:$J$43,16,FALSE),"")</f>
        <v/>
      </c>
      <c r="I26" s="200">
        <f>IF(I25&gt;0,I25*(1+Retirement_Inputs!$B$15),IF((B26&lt;Retirement_Inputs!$B$11),0,Retirement_Inputs!$B$12*12))</f>
        <v>4643621.354983419</v>
      </c>
      <c r="J26" s="201">
        <f ca="1">SUMIF('Staggered Goals(All) Planner'!$B$51:$Z$51,YearlyCashFlow!B26,'Staggered Goals(All) Planner'!$B$58:$Z$58)</f>
        <v>0</v>
      </c>
      <c r="K26" s="101" t="str">
        <f ca="1">_xlfn.IFNA(HLOOKUP(B26,'Staggered Goals(All) Planner'!$B$51:$S$67,16,FALSE),"")</f>
        <v/>
      </c>
      <c r="L26" s="200">
        <f ca="1" t="shared" si="0"/>
        <v>0</v>
      </c>
      <c r="M26" s="174">
        <f ca="1">IF(Table1[[#This Row],[Yrs to go]]&lt;yr_to_ret,0,IF(Table1[[#This Row],[Yrs to go]]&gt;time,0,SUM(C26,F26,I26,J26)-Table1[[#This Row],[Yearly Income/Expense from other sources]]))</f>
        <v>4643621.354983419</v>
      </c>
      <c r="N26" s="174">
        <f ca="1">PV(Retirement_Inputs!$B$16,Table1[[#This Row],[Yrs to go]],,-Table1[[#This Row],[Total Cash Required]])</f>
        <v>1447903.0883529936</v>
      </c>
      <c r="O26" s="174">
        <f>IF(Table1[[#This Row],[Yrs to go]]&gt;=yr_to_ret,0,IF(Table1[[#This Row],[Yrs to go]]&gt;time,0,SUM(C26,F26,I26,J26)-Table1[[#This Row],[Yearly Income/Expense from other sources]]))</f>
        <v>0</v>
      </c>
      <c r="W26" s="174">
        <f ca="1" t="shared" si="1"/>
        <v>0</v>
      </c>
      <c r="X26" s="174">
        <f ca="1" t="shared" si="2"/>
        <v>0</v>
      </c>
      <c r="Y26" s="174">
        <f ca="1" t="shared" si="3"/>
        <v>0</v>
      </c>
      <c r="Z26" s="174">
        <f ca="1" t="shared" si="4"/>
        <v>0</v>
      </c>
    </row>
    <row r="27" spans="1:26" ht="15">
      <c r="A27" s="47">
        <f ca="1" t="shared" si="6"/>
        <v>2040</v>
      </c>
      <c r="B27" s="47">
        <f t="shared" si="5"/>
        <v>21</v>
      </c>
      <c r="C27" s="174" t="str">
        <f ca="1">_xlfn.IFNA(HLOOKUP(B27,'Staggered Goals(All) Planner'!$B$6:$J$13,8,FALSE),"")</f>
        <v/>
      </c>
      <c r="D27" t="str">
        <f ca="1">IF(Table1[[#This Row],[Yrs to go]]&lt;yr_to_ret,"",_xlfn.IFNA(HLOOKUP(B27,'Staggered Goals(All) Planner'!$B$6:$J$21,16,FALSE),""))</f>
        <v/>
      </c>
      <c r="F27" s="174" t="str">
        <f ca="1">_xlfn.IFNA(HLOOKUP(B27,'Staggered Goals(All) Planner'!$B$28:$J$43,8,FALSE),"")</f>
        <v/>
      </c>
      <c r="G27" t="str">
        <f ca="1">_xlfn.IFNA(HLOOKUP(B27,'Staggered Goals(All) Planner'!$B$28:$J$43,16,FALSE),"")</f>
        <v/>
      </c>
      <c r="I27" s="200">
        <f>IF(I26&gt;0,I26*(1+Retirement_Inputs!$B$15),IF((B27&lt;Retirement_Inputs!$B$11),0,Retirement_Inputs!$B$12*12))</f>
        <v>4968674.849832259</v>
      </c>
      <c r="J27" s="201">
        <f ca="1">SUMIF('Staggered Goals(All) Planner'!$B$51:$Z$51,YearlyCashFlow!B27,'Staggered Goals(All) Planner'!$B$58:$Z$58)</f>
        <v>1480049.988851634</v>
      </c>
      <c r="K27" s="101" t="str">
        <f ca="1">_xlfn.IFNA(HLOOKUP(B27,'Staggered Goals(All) Planner'!$B$51:$S$67,16,FALSE),"")</f>
        <v>Vacation</v>
      </c>
      <c r="L27" s="200">
        <f ca="1" t="shared" si="0"/>
        <v>0</v>
      </c>
      <c r="M27" s="174">
        <f ca="1">IF(Table1[[#This Row],[Yrs to go]]&lt;yr_to_ret,0,IF(Table1[[#This Row],[Yrs to go]]&gt;time,0,SUM(C27,F27,I27,J27)-Table1[[#This Row],[Yearly Income/Expense from other sources]]))</f>
        <v>6448724.838683893</v>
      </c>
      <c r="N27" s="174">
        <f ca="1">PV(Retirement_Inputs!$B$16,Table1[[#This Row],[Yrs to go]],,-Table1[[#This Row],[Total Cash Required]])</f>
        <v>1896927.2519710744</v>
      </c>
      <c r="O27" s="174">
        <f>IF(Table1[[#This Row],[Yrs to go]]&gt;=yr_to_ret,0,IF(Table1[[#This Row],[Yrs to go]]&gt;time,0,SUM(C27,F27,I27,J27)-Table1[[#This Row],[Yearly Income/Expense from other sources]]))</f>
        <v>0</v>
      </c>
      <c r="W27" s="174">
        <f ca="1" t="shared" si="1"/>
        <v>0</v>
      </c>
      <c r="X27" s="174">
        <f ca="1" t="shared" si="2"/>
        <v>0</v>
      </c>
      <c r="Y27" s="174">
        <f ca="1" t="shared" si="3"/>
        <v>0</v>
      </c>
      <c r="Z27" s="174">
        <f ca="1" t="shared" si="4"/>
        <v>0</v>
      </c>
    </row>
    <row r="28" spans="1:26" ht="15">
      <c r="A28" s="47">
        <f ca="1" t="shared" si="6"/>
        <v>2041</v>
      </c>
      <c r="B28" s="47">
        <f t="shared" si="5"/>
        <v>22</v>
      </c>
      <c r="C28" s="174" t="str">
        <f ca="1">_xlfn.IFNA(HLOOKUP(B28,'Staggered Goals(All) Planner'!$B$6:$J$13,8,FALSE),"")</f>
        <v/>
      </c>
      <c r="D28" t="str">
        <f ca="1">IF(Table1[[#This Row],[Yrs to go]]&lt;yr_to_ret,"",_xlfn.IFNA(HLOOKUP(B28,'Staggered Goals(All) Planner'!$B$6:$J$21,16,FALSE),""))</f>
        <v/>
      </c>
      <c r="F28" s="174" t="str">
        <f ca="1">_xlfn.IFNA(HLOOKUP(B28,'Staggered Goals(All) Planner'!$B$28:$J$43,8,FALSE),"")</f>
        <v/>
      </c>
      <c r="G28" t="str">
        <f ca="1">_xlfn.IFNA(HLOOKUP(B28,'Staggered Goals(All) Planner'!$B$28:$J$43,16,FALSE),"")</f>
        <v/>
      </c>
      <c r="I28" s="200">
        <f>IF(I27&gt;0,I27*(1+Retirement_Inputs!$B$15),IF((B28&lt;Retirement_Inputs!$B$11),0,Retirement_Inputs!$B$12*12))</f>
        <v>5316482.089320517</v>
      </c>
      <c r="J28" s="201">
        <f ca="1">SUMIF('Staggered Goals(All) Planner'!$B$51:$Z$51,YearlyCashFlow!B28,'Staggered Goals(All) Planner'!$B$58:$Z$58)</f>
        <v>0</v>
      </c>
      <c r="K28" s="101" t="str">
        <f ca="1">_xlfn.IFNA(HLOOKUP(B28,'Staggered Goals(All) Planner'!$B$51:$S$67,16,FALSE),"")</f>
        <v/>
      </c>
      <c r="L28" s="200">
        <f ca="1" t="shared" si="0"/>
        <v>0</v>
      </c>
      <c r="M28" s="174">
        <f ca="1">IF(Table1[[#This Row],[Yrs to go]]&lt;yr_to_ret,0,IF(Table1[[#This Row],[Yrs to go]]&gt;time,0,SUM(C28,F28,I28,J28)-Table1[[#This Row],[Yearly Income/Expense from other sources]]))</f>
        <v>5316482.089320517</v>
      </c>
      <c r="N28" s="174">
        <f ca="1">PV(Retirement_Inputs!$B$16,Table1[[#This Row],[Yrs to go]],,-Table1[[#This Row],[Total Cash Required]])</f>
        <v>1475350.877407745</v>
      </c>
      <c r="O28" s="174">
        <f>IF(Table1[[#This Row],[Yrs to go]]&gt;=yr_to_ret,0,IF(Table1[[#This Row],[Yrs to go]]&gt;time,0,SUM(C28,F28,I28,J28)-Table1[[#This Row],[Yearly Income/Expense from other sources]]))</f>
        <v>0</v>
      </c>
      <c r="W28" s="174">
        <f ca="1" t="shared" si="1"/>
        <v>0</v>
      </c>
      <c r="X28" s="174">
        <f ca="1" t="shared" si="2"/>
        <v>0</v>
      </c>
      <c r="Y28" s="174">
        <f ca="1" t="shared" si="3"/>
        <v>0</v>
      </c>
      <c r="Z28" s="174">
        <f ca="1" t="shared" si="4"/>
        <v>0</v>
      </c>
    </row>
    <row r="29" spans="1:26" ht="15">
      <c r="A29" s="47">
        <f ca="1" t="shared" si="6"/>
        <v>2042</v>
      </c>
      <c r="B29" s="47">
        <f t="shared" si="5"/>
        <v>23</v>
      </c>
      <c r="C29" s="174" t="str">
        <f ca="1">_xlfn.IFNA(HLOOKUP(B29,'Staggered Goals(All) Planner'!$B$6:$J$13,8,FALSE),"")</f>
        <v/>
      </c>
      <c r="D29" t="str">
        <f ca="1">IF(Table1[[#This Row],[Yrs to go]]&lt;yr_to_ret,"",_xlfn.IFNA(HLOOKUP(B29,'Staggered Goals(All) Planner'!$B$6:$J$21,16,FALSE),""))</f>
        <v/>
      </c>
      <c r="F29" s="174" t="str">
        <f ca="1">_xlfn.IFNA(HLOOKUP(B29,'Staggered Goals(All) Planner'!$B$28:$J$43,8,FALSE),"")</f>
        <v/>
      </c>
      <c r="G29" t="str">
        <f ca="1">_xlfn.IFNA(HLOOKUP(B29,'Staggered Goals(All) Planner'!$B$28:$J$43,16,FALSE),"")</f>
        <v/>
      </c>
      <c r="I29" s="200">
        <f>IF(I28&gt;0,I28*(1+Retirement_Inputs!$B$15),IF((B29&lt;Retirement_Inputs!$B$11),0,Retirement_Inputs!$B$12*12))</f>
        <v>5688635.835572953</v>
      </c>
      <c r="J29" s="201">
        <f ca="1">SUMIF('Staggered Goals(All) Planner'!$B$51:$Z$51,YearlyCashFlow!B29,'Staggered Goals(All) Planner'!$B$58:$Z$58)</f>
        <v>0</v>
      </c>
      <c r="K29" s="101" t="str">
        <f ca="1">_xlfn.IFNA(HLOOKUP(B29,'Staggered Goals(All) Planner'!$B$51:$S$67,16,FALSE),"")</f>
        <v/>
      </c>
      <c r="L29" s="200">
        <f ca="1" t="shared" si="0"/>
        <v>0</v>
      </c>
      <c r="M29" s="174">
        <f ca="1">IF(Table1[[#This Row],[Yrs to go]]&lt;yr_to_ret,0,IF(Table1[[#This Row],[Yrs to go]]&gt;time,0,SUM(C29,F29,I29,J29)-Table1[[#This Row],[Yearly Income/Expense from other sources]]))</f>
        <v>5688635.835572953</v>
      </c>
      <c r="N29" s="174">
        <f ca="1">PV(Retirement_Inputs!$B$16,Table1[[#This Row],[Yrs to go]],,-Table1[[#This Row],[Total Cash Required]])</f>
        <v>1489269.2819115913</v>
      </c>
      <c r="O29" s="174">
        <f>IF(Table1[[#This Row],[Yrs to go]]&gt;=yr_to_ret,0,IF(Table1[[#This Row],[Yrs to go]]&gt;time,0,SUM(C29,F29,I29,J29)-Table1[[#This Row],[Yearly Income/Expense from other sources]]))</f>
        <v>0</v>
      </c>
      <c r="W29" s="174">
        <f ca="1" t="shared" si="1"/>
        <v>0</v>
      </c>
      <c r="X29" s="174">
        <f ca="1" t="shared" si="2"/>
        <v>0</v>
      </c>
      <c r="Y29" s="174">
        <f ca="1" t="shared" si="3"/>
        <v>0</v>
      </c>
      <c r="Z29" s="174">
        <f ca="1" t="shared" si="4"/>
        <v>0</v>
      </c>
    </row>
    <row r="30" spans="1:26" ht="15">
      <c r="A30" s="47">
        <f ca="1" t="shared" si="6"/>
        <v>2043</v>
      </c>
      <c r="B30" s="47">
        <f t="shared" si="5"/>
        <v>24</v>
      </c>
      <c r="C30" s="174" t="str">
        <f ca="1">_xlfn.IFNA(HLOOKUP(B30,'Staggered Goals(All) Planner'!$B$6:$J$13,8,FALSE),"")</f>
        <v/>
      </c>
      <c r="D30" t="str">
        <f ca="1">IF(Table1[[#This Row],[Yrs to go]]&lt;yr_to_ret,"",_xlfn.IFNA(HLOOKUP(B30,'Staggered Goals(All) Planner'!$B$6:$J$21,16,FALSE),""))</f>
        <v/>
      </c>
      <c r="F30" s="174" t="str">
        <f ca="1">_xlfn.IFNA(HLOOKUP(B30,'Staggered Goals(All) Planner'!$B$28:$J$43,8,FALSE),"")</f>
        <v/>
      </c>
      <c r="G30" t="str">
        <f ca="1">_xlfn.IFNA(HLOOKUP(B30,'Staggered Goals(All) Planner'!$B$28:$J$43,16,FALSE),"")</f>
        <v/>
      </c>
      <c r="I30" s="200">
        <f>IF(I29&gt;0,I29*(1+Retirement_Inputs!$B$15),IF((B30&lt;Retirement_Inputs!$B$11),0,Retirement_Inputs!$B$12*12))</f>
        <v>6086840.34406306</v>
      </c>
      <c r="J30" s="201">
        <f ca="1">SUMIF('Staggered Goals(All) Planner'!$B$51:$Z$51,YearlyCashFlow!B30,'Staggered Goals(All) Planner'!$B$58:$Z$58)</f>
        <v>0</v>
      </c>
      <c r="K30" s="101" t="str">
        <f ca="1">_xlfn.IFNA(HLOOKUP(B30,'Staggered Goals(All) Planner'!$B$51:$S$67,16,FALSE),"")</f>
        <v/>
      </c>
      <c r="L30" s="200">
        <f ca="1" t="shared" si="0"/>
        <v>0</v>
      </c>
      <c r="M30" s="174">
        <f ca="1">IF(Table1[[#This Row],[Yrs to go]]&lt;yr_to_ret,0,IF(Table1[[#This Row],[Yrs to go]]&gt;time,0,SUM(C30,F30,I30,J30)-Table1[[#This Row],[Yearly Income/Expense from other sources]]))</f>
        <v>6086840.34406306</v>
      </c>
      <c r="N30" s="174">
        <f ca="1">PV(Retirement_Inputs!$B$16,Table1[[#This Row],[Yrs to go]],,-Table1[[#This Row],[Total Cash Required]])</f>
        <v>1503318.9921183048</v>
      </c>
      <c r="O30" s="174">
        <f>IF(Table1[[#This Row],[Yrs to go]]&gt;=yr_to_ret,0,IF(Table1[[#This Row],[Yrs to go]]&gt;time,0,SUM(C30,F30,I30,J30)-Table1[[#This Row],[Yearly Income/Expense from other sources]]))</f>
        <v>0</v>
      </c>
      <c r="W30" s="174">
        <f ca="1" t="shared" si="1"/>
        <v>0</v>
      </c>
      <c r="X30" s="174">
        <f ca="1" t="shared" si="2"/>
        <v>0</v>
      </c>
      <c r="Y30" s="174">
        <f ca="1" t="shared" si="3"/>
        <v>0</v>
      </c>
      <c r="Z30" s="174">
        <f ca="1" t="shared" si="4"/>
        <v>0</v>
      </c>
    </row>
    <row r="31" spans="1:26" ht="15">
      <c r="A31" s="47">
        <f ca="1" t="shared" si="6"/>
        <v>2044</v>
      </c>
      <c r="B31" s="47">
        <f t="shared" si="5"/>
        <v>25</v>
      </c>
      <c r="C31" s="174" t="str">
        <f ca="1">_xlfn.IFNA(HLOOKUP(B31,'Staggered Goals(All) Planner'!$B$6:$J$13,8,FALSE),"")</f>
        <v/>
      </c>
      <c r="D31" t="str">
        <f ca="1">IF(Table1[[#This Row],[Yrs to go]]&lt;yr_to_ret,"",_xlfn.IFNA(HLOOKUP(B31,'Staggered Goals(All) Planner'!$B$6:$J$21,16,FALSE),""))</f>
        <v/>
      </c>
      <c r="F31" s="174" t="str">
        <f ca="1">_xlfn.IFNA(HLOOKUP(B31,'Staggered Goals(All) Planner'!$B$28:$J$43,8,FALSE),"")</f>
        <v/>
      </c>
      <c r="G31" t="str">
        <f ca="1">_xlfn.IFNA(HLOOKUP(B31,'Staggered Goals(All) Planner'!$B$28:$J$43,16,FALSE),"")</f>
        <v/>
      </c>
      <c r="I31" s="200">
        <f>IF(I30&gt;0,I30*(1+Retirement_Inputs!$B$15),IF((B31&lt;Retirement_Inputs!$B$11),0,Retirement_Inputs!$B$12*12))</f>
        <v>6512919.1681474745</v>
      </c>
      <c r="J31" s="201">
        <f ca="1">SUMIF('Staggered Goals(All) Planner'!$B$51:$Z$51,YearlyCashFlow!B31,'Staggered Goals(All) Planner'!$B$58:$Z$58)</f>
        <v>0</v>
      </c>
      <c r="K31" s="101" t="str">
        <f ca="1">_xlfn.IFNA(HLOOKUP(B31,'Staggered Goals(All) Planner'!$B$51:$S$67,16,FALSE),"")</f>
        <v/>
      </c>
      <c r="L31" s="200">
        <f ca="1" t="shared" si="0"/>
        <v>0</v>
      </c>
      <c r="M31" s="174">
        <f ca="1">IF(Table1[[#This Row],[Yrs to go]]&lt;yr_to_ret,0,IF(Table1[[#This Row],[Yrs to go]]&gt;time,0,SUM(C31,F31,I31,J31)-Table1[[#This Row],[Yearly Income/Expense from other sources]]))</f>
        <v>6512919.1681474745</v>
      </c>
      <c r="N31" s="174">
        <f ca="1">PV(Retirement_Inputs!$B$16,Table1[[#This Row],[Yrs to go]],,-Table1[[#This Row],[Total Cash Required]])</f>
        <v>1517501.2467609302</v>
      </c>
      <c r="O31" s="174">
        <f>IF(Table1[[#This Row],[Yrs to go]]&gt;=yr_to_ret,0,IF(Table1[[#This Row],[Yrs to go]]&gt;time,0,SUM(C31,F31,I31,J31)-Table1[[#This Row],[Yearly Income/Expense from other sources]]))</f>
        <v>0</v>
      </c>
      <c r="W31" s="174">
        <f ca="1" t="shared" si="1"/>
        <v>0</v>
      </c>
      <c r="X31" s="174">
        <f ca="1" t="shared" si="2"/>
        <v>0</v>
      </c>
      <c r="Y31" s="174">
        <f ca="1" t="shared" si="3"/>
        <v>0</v>
      </c>
      <c r="Z31" s="174">
        <f ca="1" t="shared" si="4"/>
        <v>0</v>
      </c>
    </row>
    <row r="32" spans="1:26" ht="15">
      <c r="A32" s="47">
        <f ca="1" t="shared" si="6"/>
        <v>2045</v>
      </c>
      <c r="B32" s="47">
        <f t="shared" si="5"/>
        <v>26</v>
      </c>
      <c r="C32" s="174" t="str">
        <f ca="1">_xlfn.IFNA(HLOOKUP(B32,'Staggered Goals(All) Planner'!$B$6:$J$13,8,FALSE),"")</f>
        <v/>
      </c>
      <c r="D32" t="str">
        <f ca="1">IF(Table1[[#This Row],[Yrs to go]]&lt;yr_to_ret,"",_xlfn.IFNA(HLOOKUP(B32,'Staggered Goals(All) Planner'!$B$6:$J$21,16,FALSE),""))</f>
        <v/>
      </c>
      <c r="F32" s="174" t="str">
        <f ca="1">_xlfn.IFNA(HLOOKUP(B32,'Staggered Goals(All) Planner'!$B$28:$J$43,8,FALSE),"")</f>
        <v/>
      </c>
      <c r="G32" t="str">
        <f ca="1">_xlfn.IFNA(HLOOKUP(B32,'Staggered Goals(All) Planner'!$B$28:$J$43,16,FALSE),"")</f>
        <v/>
      </c>
      <c r="I32" s="200">
        <f>IF(I31&gt;0,I31*(1+Retirement_Inputs!$B$15),IF((B32&lt;Retirement_Inputs!$B$11),0,Retirement_Inputs!$B$12*12))</f>
        <v>6968823.509917798</v>
      </c>
      <c r="J32" s="201">
        <f ca="1">SUMIF('Staggered Goals(All) Planner'!$B$51:$Z$51,YearlyCashFlow!B32,'Staggered Goals(All) Planner'!$B$58:$Z$58)</f>
        <v>0</v>
      </c>
      <c r="K32" s="101" t="str">
        <f ca="1">_xlfn.IFNA(HLOOKUP(B32,'Staggered Goals(All) Planner'!$B$51:$S$67,16,FALSE),"")</f>
        <v/>
      </c>
      <c r="L32" s="200">
        <f ca="1" t="shared" si="0"/>
        <v>0</v>
      </c>
      <c r="M32" s="174">
        <f ca="1">IF(Table1[[#This Row],[Yrs to go]]&lt;yr_to_ret,0,IF(Table1[[#This Row],[Yrs to go]]&gt;time,0,SUM(C32,F32,I32,J32)-Table1[[#This Row],[Yearly Income/Expense from other sources]]))</f>
        <v>6968823.509917798</v>
      </c>
      <c r="N32" s="174">
        <f ca="1">PV(Retirement_Inputs!$B$16,Table1[[#This Row],[Yrs to go]],,-Table1[[#This Row],[Total Cash Required]])</f>
        <v>1531817.296258675</v>
      </c>
      <c r="O32" s="174">
        <f>IF(Table1[[#This Row],[Yrs to go]]&gt;=yr_to_ret,0,IF(Table1[[#This Row],[Yrs to go]]&gt;time,0,SUM(C32,F32,I32,J32)-Table1[[#This Row],[Yearly Income/Expense from other sources]]))</f>
        <v>0</v>
      </c>
      <c r="W32" s="174">
        <f ca="1" t="shared" si="1"/>
        <v>0</v>
      </c>
      <c r="X32" s="174">
        <f ca="1" t="shared" si="2"/>
        <v>0</v>
      </c>
      <c r="Y32" s="174">
        <f ca="1" t="shared" si="3"/>
        <v>0</v>
      </c>
      <c r="Z32" s="174">
        <f ca="1" t="shared" si="4"/>
        <v>0</v>
      </c>
    </row>
    <row r="33" spans="1:26" ht="15">
      <c r="A33" s="47">
        <f ca="1" t="shared" si="6"/>
        <v>2046</v>
      </c>
      <c r="B33" s="47">
        <f t="shared" si="5"/>
        <v>27</v>
      </c>
      <c r="C33" s="174" t="str">
        <f ca="1">_xlfn.IFNA(HLOOKUP(B33,'Staggered Goals(All) Planner'!$B$6:$J$13,8,FALSE),"")</f>
        <v/>
      </c>
      <c r="D33" t="str">
        <f ca="1">IF(Table1[[#This Row],[Yrs to go]]&lt;yr_to_ret,"",_xlfn.IFNA(HLOOKUP(B33,'Staggered Goals(All) Planner'!$B$6:$J$21,16,FALSE),""))</f>
        <v/>
      </c>
      <c r="F33" s="174" t="str">
        <f ca="1">_xlfn.IFNA(HLOOKUP(B33,'Staggered Goals(All) Planner'!$B$28:$J$43,8,FALSE),"")</f>
        <v/>
      </c>
      <c r="G33" t="str">
        <f ca="1">_xlfn.IFNA(HLOOKUP(B33,'Staggered Goals(All) Planner'!$B$28:$J$43,16,FALSE),"")</f>
        <v/>
      </c>
      <c r="I33" s="200">
        <f>IF(I32&gt;0,I32*(1+Retirement_Inputs!$B$15),IF((B33&lt;Retirement_Inputs!$B$11),0,Retirement_Inputs!$B$12*12))</f>
        <v>7456641.155612045</v>
      </c>
      <c r="J33" s="201">
        <f ca="1">SUMIF('Staggered Goals(All) Planner'!$B$51:$Z$51,YearlyCashFlow!B33,'Staggered Goals(All) Planner'!$B$58:$Z$58)</f>
        <v>0</v>
      </c>
      <c r="K33" s="101" t="str">
        <f ca="1">_xlfn.IFNA(HLOOKUP(B33,'Staggered Goals(All) Planner'!$B$51:$S$67,16,FALSE),"")</f>
        <v/>
      </c>
      <c r="L33" s="200">
        <f ca="1" t="shared" si="0"/>
        <v>0</v>
      </c>
      <c r="M33" s="174">
        <f ca="1">IF(Table1[[#This Row],[Yrs to go]]&lt;yr_to_ret,0,IF(Table1[[#This Row],[Yrs to go]]&gt;time,0,SUM(C33,F33,I33,J33)-Table1[[#This Row],[Yearly Income/Expense from other sources]]))</f>
        <v>7456641.155612045</v>
      </c>
      <c r="N33" s="174">
        <f ca="1">PV(Retirement_Inputs!$B$16,Table1[[#This Row],[Yrs to go]],,-Table1[[#This Row],[Total Cash Required]])</f>
        <v>1546268.402827153</v>
      </c>
      <c r="O33" s="174">
        <f>IF(Table1[[#This Row],[Yrs to go]]&gt;=yr_to_ret,0,IF(Table1[[#This Row],[Yrs to go]]&gt;time,0,SUM(C33,F33,I33,J33)-Table1[[#This Row],[Yearly Income/Expense from other sources]]))</f>
        <v>0</v>
      </c>
      <c r="W33" s="174">
        <f ca="1" t="shared" si="1"/>
        <v>0</v>
      </c>
      <c r="X33" s="174">
        <f ca="1" t="shared" si="2"/>
        <v>0</v>
      </c>
      <c r="Y33" s="174">
        <f ca="1" t="shared" si="3"/>
        <v>0</v>
      </c>
      <c r="Z33" s="174">
        <f ca="1" t="shared" si="4"/>
        <v>0</v>
      </c>
    </row>
    <row r="34" spans="1:26" ht="15">
      <c r="A34" s="47">
        <f ca="1" t="shared" si="6"/>
        <v>2047</v>
      </c>
      <c r="B34" s="47">
        <f t="shared" si="5"/>
        <v>28</v>
      </c>
      <c r="C34" s="174" t="str">
        <f ca="1">_xlfn.IFNA(HLOOKUP(B34,'Staggered Goals(All) Planner'!$B$6:$J$13,8,FALSE),"")</f>
        <v/>
      </c>
      <c r="D34" t="str">
        <f ca="1">IF(Table1[[#This Row],[Yrs to go]]&lt;yr_to_ret,"",_xlfn.IFNA(HLOOKUP(B34,'Staggered Goals(All) Planner'!$B$6:$J$21,16,FALSE),""))</f>
        <v/>
      </c>
      <c r="F34" s="174" t="str">
        <f ca="1">_xlfn.IFNA(HLOOKUP(B34,'Staggered Goals(All) Planner'!$B$28:$J$43,8,FALSE),"")</f>
        <v/>
      </c>
      <c r="G34" t="str">
        <f ca="1">_xlfn.IFNA(HLOOKUP(B34,'Staggered Goals(All) Planner'!$B$28:$J$43,16,FALSE),"")</f>
        <v/>
      </c>
      <c r="I34" s="200">
        <f>IF(I33&gt;0,I33*(1+Retirement_Inputs!$B$15),IF((B34&lt;Retirement_Inputs!$B$11),0,Retirement_Inputs!$B$12*12))</f>
        <v>7978606.036504889</v>
      </c>
      <c r="J34" s="201">
        <f ca="1">SUMIF('Staggered Goals(All) Planner'!$B$51:$Z$51,YearlyCashFlow!B34,'Staggered Goals(All) Planner'!$B$58:$Z$58)</f>
        <v>0</v>
      </c>
      <c r="K34" s="101" t="str">
        <f ca="1">_xlfn.IFNA(HLOOKUP(B34,'Staggered Goals(All) Planner'!$B$51:$S$67,16,FALSE),"")</f>
        <v/>
      </c>
      <c r="L34" s="200">
        <f ca="1" t="shared" si="0"/>
        <v>0</v>
      </c>
      <c r="M34" s="174">
        <f ca="1">IF(Table1[[#This Row],[Yrs to go]]&lt;yr_to_ret,0,IF(Table1[[#This Row],[Yrs to go]]&gt;time,0,SUM(C34,F34,I34,J34)-Table1[[#This Row],[Yearly Income/Expense from other sources]]))</f>
        <v>7978606.036504889</v>
      </c>
      <c r="N34" s="174">
        <f ca="1">PV(Retirement_Inputs!$B$16,Table1[[#This Row],[Yrs to go]],,-Table1[[#This Row],[Total Cash Required]])</f>
        <v>1560855.8405896733</v>
      </c>
      <c r="O34" s="174">
        <f>IF(Table1[[#This Row],[Yrs to go]]&gt;=yr_to_ret,0,IF(Table1[[#This Row],[Yrs to go]]&gt;time,0,SUM(C34,F34,I34,J34)-Table1[[#This Row],[Yearly Income/Expense from other sources]]))</f>
        <v>0</v>
      </c>
      <c r="W34" s="174">
        <f ca="1" t="shared" si="1"/>
        <v>0</v>
      </c>
      <c r="X34" s="174">
        <f ca="1" t="shared" si="2"/>
        <v>0</v>
      </c>
      <c r="Y34" s="174">
        <f ca="1" t="shared" si="3"/>
        <v>0</v>
      </c>
      <c r="Z34" s="174">
        <f ca="1" t="shared" si="4"/>
        <v>0</v>
      </c>
    </row>
    <row r="35" spans="1:26" ht="15">
      <c r="A35" s="47">
        <f ca="1" t="shared" si="6"/>
        <v>2048</v>
      </c>
      <c r="B35" s="47">
        <f t="shared" si="5"/>
        <v>29</v>
      </c>
      <c r="C35" s="174" t="str">
        <f ca="1">_xlfn.IFNA(HLOOKUP(B35,'Staggered Goals(All) Planner'!$B$6:$J$13,8,FALSE),"")</f>
        <v/>
      </c>
      <c r="D35" t="str">
        <f ca="1">IF(Table1[[#This Row],[Yrs to go]]&lt;yr_to_ret,"",_xlfn.IFNA(HLOOKUP(B35,'Staggered Goals(All) Planner'!$B$6:$J$21,16,FALSE),""))</f>
        <v/>
      </c>
      <c r="F35" s="174" t="str">
        <f ca="1">_xlfn.IFNA(HLOOKUP(B35,'Staggered Goals(All) Planner'!$B$28:$J$43,8,FALSE),"")</f>
        <v/>
      </c>
      <c r="G35" t="str">
        <f ca="1">_xlfn.IFNA(HLOOKUP(B35,'Staggered Goals(All) Planner'!$B$28:$J$43,16,FALSE),"")</f>
        <v/>
      </c>
      <c r="I35" s="200">
        <f>IF(I34&gt;0,I34*(1+Retirement_Inputs!$B$15),IF((B35&lt;Retirement_Inputs!$B$11),0,Retirement_Inputs!$B$12*12))</f>
        <v>8537108.459060231</v>
      </c>
      <c r="J35" s="201">
        <f ca="1">SUMIF('Staggered Goals(All) Planner'!$B$51:$Z$51,YearlyCashFlow!B35,'Staggered Goals(All) Planner'!$B$58:$Z$58)</f>
        <v>0</v>
      </c>
      <c r="K35" s="101" t="str">
        <f ca="1">_xlfn.IFNA(HLOOKUP(B35,'Staggered Goals(All) Planner'!$B$51:$S$67,16,FALSE),"")</f>
        <v/>
      </c>
      <c r="L35" s="200">
        <f ca="1" t="shared" si="0"/>
        <v>0</v>
      </c>
      <c r="M35" s="174">
        <f ca="1">IF(Table1[[#This Row],[Yrs to go]]&lt;yr_to_ret,0,IF(Table1[[#This Row],[Yrs to go]]&gt;time,0,SUM(C35,F35,I35,J35)-Table1[[#This Row],[Yearly Income/Expense from other sources]]))</f>
        <v>8537108.459060231</v>
      </c>
      <c r="N35" s="174">
        <f ca="1">PV(Retirement_Inputs!$B$16,Table1[[#This Row],[Yrs to go]],,-Table1[[#This Row],[Total Cash Required]])</f>
        <v>1575580.8956895757</v>
      </c>
      <c r="O35" s="174">
        <f>IF(Table1[[#This Row],[Yrs to go]]&gt;=yr_to_ret,0,IF(Table1[[#This Row],[Yrs to go]]&gt;time,0,SUM(C35,F35,I35,J35)-Table1[[#This Row],[Yearly Income/Expense from other sources]]))</f>
        <v>0</v>
      </c>
      <c r="W35" s="174">
        <f ca="1" t="shared" si="1"/>
        <v>0</v>
      </c>
      <c r="X35" s="174">
        <f ca="1" t="shared" si="2"/>
        <v>0</v>
      </c>
      <c r="Y35" s="174">
        <f ca="1" t="shared" si="3"/>
        <v>0</v>
      </c>
      <c r="Z35" s="174">
        <f ca="1" t="shared" si="4"/>
        <v>0</v>
      </c>
    </row>
    <row r="36" spans="1:26" ht="15">
      <c r="A36" s="47">
        <f ca="1" t="shared" si="6"/>
        <v>2049</v>
      </c>
      <c r="B36" s="47">
        <f t="shared" si="5"/>
        <v>30</v>
      </c>
      <c r="C36" s="174" t="str">
        <f ca="1">_xlfn.IFNA(HLOOKUP(B36,'Staggered Goals(All) Planner'!$B$6:$J$13,8,FALSE),"")</f>
        <v/>
      </c>
      <c r="D36" t="str">
        <f ca="1">IF(Table1[[#This Row],[Yrs to go]]&lt;yr_to_ret,"",_xlfn.IFNA(HLOOKUP(B36,'Staggered Goals(All) Planner'!$B$6:$J$21,16,FALSE),""))</f>
        <v/>
      </c>
      <c r="F36" s="174" t="str">
        <f ca="1">_xlfn.IFNA(HLOOKUP(B36,'Staggered Goals(All) Planner'!$B$28:$J$43,8,FALSE),"")</f>
        <v/>
      </c>
      <c r="G36" t="str">
        <f ca="1">_xlfn.IFNA(HLOOKUP(B36,'Staggered Goals(All) Planner'!$B$28:$J$43,16,FALSE),"")</f>
        <v/>
      </c>
      <c r="I36" s="200">
        <f>IF(I35&gt;0,I35*(1+Retirement_Inputs!$B$15),IF((B36&lt;Retirement_Inputs!$B$11),0,Retirement_Inputs!$B$12*12))</f>
        <v>9134706.051194448</v>
      </c>
      <c r="J36" s="201">
        <f ca="1">SUMIF('Staggered Goals(All) Planner'!$B$51:$Z$51,YearlyCashFlow!B36,'Staggered Goals(All) Planner'!$B$58:$Z$58)</f>
        <v>0</v>
      </c>
      <c r="K36" s="101" t="str">
        <f ca="1">_xlfn.IFNA(HLOOKUP(B36,'Staggered Goals(All) Planner'!$B$51:$S$67,16,FALSE),"")</f>
        <v/>
      </c>
      <c r="L36" s="200">
        <f ca="1" t="shared" si="0"/>
        <v>0</v>
      </c>
      <c r="M36" s="174">
        <f ca="1">IF(Table1[[#This Row],[Yrs to go]]&lt;yr_to_ret,0,IF(Table1[[#This Row],[Yrs to go]]&gt;time,0,SUM(C36,F36,I36,J36)-Table1[[#This Row],[Yearly Income/Expense from other sources]]))</f>
        <v>9134706.051194448</v>
      </c>
      <c r="N36" s="174">
        <f ca="1">PV(Retirement_Inputs!$B$16,Table1[[#This Row],[Yrs to go]],,-Table1[[#This Row],[Total Cash Required]])</f>
        <v>1590444.8664036284</v>
      </c>
      <c r="O36" s="174">
        <f>IF(Table1[[#This Row],[Yrs to go]]&gt;=yr_to_ret,0,IF(Table1[[#This Row],[Yrs to go]]&gt;time,0,SUM(C36,F36,I36,J36)-Table1[[#This Row],[Yearly Income/Expense from other sources]]))</f>
        <v>0</v>
      </c>
      <c r="W36" s="174">
        <f ca="1" t="shared" si="1"/>
        <v>0</v>
      </c>
      <c r="X36" s="174">
        <f ca="1" t="shared" si="2"/>
        <v>0</v>
      </c>
      <c r="Y36" s="174">
        <f ca="1" t="shared" si="3"/>
        <v>0</v>
      </c>
      <c r="Z36" s="174">
        <f ca="1" t="shared" si="4"/>
        <v>0</v>
      </c>
    </row>
    <row r="37" spans="1:26" ht="15">
      <c r="A37" s="47">
        <f ca="1" t="shared" si="6"/>
        <v>2050</v>
      </c>
      <c r="B37" s="47">
        <f t="shared" si="5"/>
        <v>31</v>
      </c>
      <c r="C37" s="174" t="str">
        <f ca="1">_xlfn.IFNA(HLOOKUP(B37,'Staggered Goals(All) Planner'!$B$6:$J$13,8,FALSE),"")</f>
        <v/>
      </c>
      <c r="D37" t="str">
        <f ca="1">IF(Table1[[#This Row],[Yrs to go]]&lt;yr_to_ret,"",_xlfn.IFNA(HLOOKUP(B37,'Staggered Goals(All) Planner'!$B$6:$J$21,16,FALSE),""))</f>
        <v/>
      </c>
      <c r="F37" s="174" t="str">
        <f ca="1">_xlfn.IFNA(HLOOKUP(B37,'Staggered Goals(All) Planner'!$B$28:$J$43,8,FALSE),"")</f>
        <v/>
      </c>
      <c r="G37" t="str">
        <f ca="1">_xlfn.IFNA(HLOOKUP(B37,'Staggered Goals(All) Planner'!$B$28:$J$43,16,FALSE),"")</f>
        <v/>
      </c>
      <c r="I37" s="200">
        <f>IF(I36&gt;0,I36*(1+Retirement_Inputs!$B$15),IF((B37&lt;Retirement_Inputs!$B$11),0,Retirement_Inputs!$B$12*12))</f>
        <v>9774135.47477806</v>
      </c>
      <c r="J37" s="201">
        <f ca="1">SUMIF('Staggered Goals(All) Planner'!$B$51:$Z$51,YearlyCashFlow!B37,'Staggered Goals(All) Planner'!$B$58:$Z$58)</f>
        <v>0</v>
      </c>
      <c r="K37" s="101" t="str">
        <f ca="1">_xlfn.IFNA(HLOOKUP(B37,'Staggered Goals(All) Planner'!$B$51:$S$67,16,FALSE),"")</f>
        <v/>
      </c>
      <c r="L37" s="200">
        <f ca="1" t="shared" si="0"/>
        <v>0</v>
      </c>
      <c r="M37" s="174">
        <f ca="1">IF(Table1[[#This Row],[Yrs to go]]&lt;yr_to_ret,0,IF(Table1[[#This Row],[Yrs to go]]&gt;time,0,SUM(C37,F37,I37,J37)-Table1[[#This Row],[Yearly Income/Expense from other sources]]))</f>
        <v>9774135.47477806</v>
      </c>
      <c r="N37" s="174">
        <f ca="1">PV(Retirement_Inputs!$B$16,Table1[[#This Row],[Yrs to go]],,-Table1[[#This Row],[Total Cash Required]])</f>
        <v>1605449.0632564926</v>
      </c>
      <c r="O37" s="174">
        <f>IF(Table1[[#This Row],[Yrs to go]]&gt;=yr_to_ret,0,IF(Table1[[#This Row],[Yrs to go]]&gt;time,0,SUM(C37,F37,I37,J37)-Table1[[#This Row],[Yearly Income/Expense from other sources]]))</f>
        <v>0</v>
      </c>
      <c r="W37" s="174">
        <f ca="1" t="shared" si="1"/>
        <v>0</v>
      </c>
      <c r="X37" s="174">
        <f ca="1" t="shared" si="2"/>
        <v>0</v>
      </c>
      <c r="Y37" s="174">
        <f ca="1" t="shared" si="3"/>
        <v>0</v>
      </c>
      <c r="Z37" s="174">
        <f ca="1" t="shared" si="4"/>
        <v>0</v>
      </c>
    </row>
    <row r="38" spans="1:26" ht="15">
      <c r="A38" s="47">
        <f ca="1" t="shared" si="6"/>
        <v>2051</v>
      </c>
      <c r="B38" s="47">
        <f t="shared" si="5"/>
        <v>32</v>
      </c>
      <c r="C38" s="174" t="str">
        <f ca="1">_xlfn.IFNA(HLOOKUP(B38,'Staggered Goals(All) Planner'!$B$6:$J$13,8,FALSE),"")</f>
        <v/>
      </c>
      <c r="D38" t="str">
        <f ca="1">IF(Table1[[#This Row],[Yrs to go]]&lt;yr_to_ret,"",_xlfn.IFNA(HLOOKUP(B38,'Staggered Goals(All) Planner'!$B$6:$J$21,16,FALSE),""))</f>
        <v/>
      </c>
      <c r="F38" s="174" t="str">
        <f ca="1">_xlfn.IFNA(HLOOKUP(B38,'Staggered Goals(All) Planner'!$B$28:$J$43,8,FALSE),"")</f>
        <v/>
      </c>
      <c r="G38" t="str">
        <f ca="1">_xlfn.IFNA(HLOOKUP(B38,'Staggered Goals(All) Planner'!$B$28:$J$43,16,FALSE),"")</f>
        <v/>
      </c>
      <c r="I38" s="200">
        <f>IF(I37&gt;0,I37*(1+Retirement_Inputs!$B$15),IF((B38&lt;Retirement_Inputs!$B$11),0,Retirement_Inputs!$B$12*12))</f>
        <v>10458324.958012525</v>
      </c>
      <c r="J38" s="201">
        <f ca="1">SUMIF('Staggered Goals(All) Planner'!$B$51:$Z$51,YearlyCashFlow!B38,'Staggered Goals(All) Planner'!$B$58:$Z$58)</f>
        <v>0</v>
      </c>
      <c r="K38" s="101" t="str">
        <f ca="1">_xlfn.IFNA(HLOOKUP(B38,'Staggered Goals(All) Planner'!$B$51:$S$67,16,FALSE),"")</f>
        <v/>
      </c>
      <c r="L38" s="200">
        <f ca="1" t="shared" si="0"/>
        <v>0</v>
      </c>
      <c r="M38" s="174">
        <f ca="1">IF(Table1[[#This Row],[Yrs to go]]&lt;yr_to_ret,0,IF(Table1[[#This Row],[Yrs to go]]&gt;time,0,SUM(C38,F38,I38,J38)-Table1[[#This Row],[Yearly Income/Expense from other sources]]))</f>
        <v>10458324.958012525</v>
      </c>
      <c r="N38" s="174">
        <f ca="1">PV(Retirement_Inputs!$B$16,Table1[[#This Row],[Yrs to go]],,-Table1[[#This Row],[Total Cash Required]])</f>
        <v>1620594.8091362712</v>
      </c>
      <c r="O38" s="174">
        <f>IF(Table1[[#This Row],[Yrs to go]]&gt;=yr_to_ret,0,IF(Table1[[#This Row],[Yrs to go]]&gt;time,0,SUM(C38,F38,I38,J38)-Table1[[#This Row],[Yearly Income/Expense from other sources]]))</f>
        <v>0</v>
      </c>
      <c r="W38" s="174">
        <f ca="1" t="shared" si="1"/>
        <v>0</v>
      </c>
      <c r="X38" s="174">
        <f ca="1" t="shared" si="2"/>
        <v>0</v>
      </c>
      <c r="Y38" s="174">
        <f ca="1" t="shared" si="3"/>
        <v>0</v>
      </c>
      <c r="Z38" s="174">
        <f ca="1" t="shared" si="4"/>
        <v>0</v>
      </c>
    </row>
    <row r="39" spans="1:26" ht="15">
      <c r="A39" s="47">
        <f ca="1" t="shared" si="6"/>
        <v>2052</v>
      </c>
      <c r="B39" s="47">
        <f t="shared" si="5"/>
        <v>33</v>
      </c>
      <c r="C39" s="174" t="str">
        <f ca="1">_xlfn.IFNA(HLOOKUP(B39,'Staggered Goals(All) Planner'!$B$6:$J$13,8,FALSE),"")</f>
        <v/>
      </c>
      <c r="D39" t="str">
        <f ca="1">IF(Table1[[#This Row],[Yrs to go]]&lt;yr_to_ret,"",_xlfn.IFNA(HLOOKUP(B39,'Staggered Goals(All) Planner'!$B$6:$J$21,16,FALSE),""))</f>
        <v/>
      </c>
      <c r="F39" s="174" t="str">
        <f ca="1">_xlfn.IFNA(HLOOKUP(B39,'Staggered Goals(All) Planner'!$B$28:$J$43,8,FALSE),"")</f>
        <v/>
      </c>
      <c r="G39" t="str">
        <f ca="1">_xlfn.IFNA(HLOOKUP(B39,'Staggered Goals(All) Planner'!$B$28:$J$43,16,FALSE),"")</f>
        <v/>
      </c>
      <c r="I39" s="200">
        <f>IF(I38&gt;0,I38*(1+Retirement_Inputs!$B$15),IF((B39&lt;Retirement_Inputs!$B$11),0,Retirement_Inputs!$B$12*12))</f>
        <v>11190407.705073403</v>
      </c>
      <c r="J39" s="201">
        <f ca="1">SUMIF('Staggered Goals(All) Planner'!$B$51:$Z$51,YearlyCashFlow!B39,'Staggered Goals(All) Planner'!$B$58:$Z$58)</f>
        <v>0</v>
      </c>
      <c r="K39" s="101" t="str">
        <f ca="1">_xlfn.IFNA(HLOOKUP(B39,'Staggered Goals(All) Planner'!$B$51:$S$67,16,FALSE),"")</f>
        <v/>
      </c>
      <c r="L39" s="200">
        <f aca="true" t="shared" si="7" ref="L39:L70">SUM(W39:Z39)</f>
        <v>0</v>
      </c>
      <c r="M39" s="174">
        <f ca="1">IF(Table1[[#This Row],[Yrs to go]]&lt;yr_to_ret,0,IF(Table1[[#This Row],[Yrs to go]]&gt;time,0,SUM(C39,F39,I39,J39)-Table1[[#This Row],[Yearly Income/Expense from other sources]]))</f>
        <v>11190407.705073403</v>
      </c>
      <c r="N39" s="174">
        <f ca="1">PV(Retirement_Inputs!$B$16,Table1[[#This Row],[Yrs to go]],,-Table1[[#This Row],[Total Cash Required]])</f>
        <v>1635883.439411142</v>
      </c>
      <c r="O39" s="174">
        <f>IF(Table1[[#This Row],[Yrs to go]]&gt;=yr_to_ret,0,IF(Table1[[#This Row],[Yrs to go]]&gt;time,0,SUM(C39,F39,I39,J39)-Table1[[#This Row],[Yearly Income/Expense from other sources]]))</f>
        <v>0</v>
      </c>
      <c r="W39" s="174">
        <f aca="true" t="shared" si="8" ref="W39:W70">IF(A39&lt;sr_st1,0,IF(A39&lt;sr_end1,((1+sr_rate1)^(A39-sr_st1))*source1*12,0))</f>
        <v>0</v>
      </c>
      <c r="X39" s="174">
        <f aca="true" t="shared" si="9" ref="X39:X70">IF(A39&lt;sr_st2,0,IF(A39&lt;sr_end2,((1+sr_rate2)^(A39-sr_st2))*source2*12,0))</f>
        <v>0</v>
      </c>
      <c r="Y39" s="174">
        <f aca="true" t="shared" si="10" ref="Y39:Y70">IF(A39&lt;sr_st3,0,IF(A39&lt;sr_end3,((1+sr_rate3)^(A39-sr_st3))*source3*12,0))</f>
        <v>0</v>
      </c>
      <c r="Z39" s="174">
        <f aca="true" t="shared" si="11" ref="Z39:Z70">IF(A39&lt;sr_st4,0,IF(A39&lt;sr_end4,((1+sr_rate4)^(A39-sr_st4))*source4*12,0))</f>
        <v>0</v>
      </c>
    </row>
    <row r="40" spans="1:26" ht="15">
      <c r="A40" s="47">
        <f ca="1" t="shared" si="6"/>
        <v>2053</v>
      </c>
      <c r="B40" s="47">
        <f t="shared" si="5"/>
        <v>34</v>
      </c>
      <c r="C40" s="174" t="str">
        <f ca="1">_xlfn.IFNA(HLOOKUP(B40,'Staggered Goals(All) Planner'!$B$6:$J$13,8,FALSE),"")</f>
        <v/>
      </c>
      <c r="D40" t="str">
        <f ca="1">IF(Table1[[#This Row],[Yrs to go]]&lt;yr_to_ret,"",_xlfn.IFNA(HLOOKUP(B40,'Staggered Goals(All) Planner'!$B$6:$J$21,16,FALSE),""))</f>
        <v/>
      </c>
      <c r="F40" s="174" t="str">
        <f ca="1">_xlfn.IFNA(HLOOKUP(B40,'Staggered Goals(All) Planner'!$B$28:$J$43,8,FALSE),"")</f>
        <v/>
      </c>
      <c r="G40" t="str">
        <f ca="1">_xlfn.IFNA(HLOOKUP(B40,'Staggered Goals(All) Planner'!$B$28:$J$43,16,FALSE),"")</f>
        <v/>
      </c>
      <c r="I40" s="200">
        <f>IF(I39&gt;0,I39*(1+Retirement_Inputs!$B$15),IF((B40&lt;Retirement_Inputs!$B$11),0,Retirement_Inputs!$B$12*12))</f>
        <v>11973736.244428542</v>
      </c>
      <c r="J40" s="201">
        <f ca="1">SUMIF('Staggered Goals(All) Planner'!$B$51:$Z$51,YearlyCashFlow!B40,'Staggered Goals(All) Planner'!$B$58:$Z$58)</f>
        <v>0</v>
      </c>
      <c r="K40" s="101" t="str">
        <f ca="1">_xlfn.IFNA(HLOOKUP(B40,'Staggered Goals(All) Planner'!$B$51:$S$67,16,FALSE),"")</f>
        <v/>
      </c>
      <c r="L40" s="200">
        <f ca="1" t="shared" si="7"/>
        <v>0</v>
      </c>
      <c r="M40" s="174">
        <f ca="1">IF(Table1[[#This Row],[Yrs to go]]&lt;yr_to_ret,0,IF(Table1[[#This Row],[Yrs to go]]&gt;time,0,SUM(C40,F40,I40,J40)-Table1[[#This Row],[Yearly Income/Expense from other sources]]))</f>
        <v>11973736.244428542</v>
      </c>
      <c r="N40" s="174">
        <f ca="1">PV(Retirement_Inputs!$B$16,Table1[[#This Row],[Yrs to go]],,-Table1[[#This Row],[Total Cash Required]])</f>
        <v>1651316.302047096</v>
      </c>
      <c r="O40" s="174">
        <f>IF(Table1[[#This Row],[Yrs to go]]&gt;=yr_to_ret,0,IF(Table1[[#This Row],[Yrs to go]]&gt;time,0,SUM(C40,F40,I40,J40)-Table1[[#This Row],[Yearly Income/Expense from other sources]]))</f>
        <v>0</v>
      </c>
      <c r="W40" s="174">
        <f ca="1" t="shared" si="8"/>
        <v>0</v>
      </c>
      <c r="X40" s="174">
        <f ca="1" t="shared" si="9"/>
        <v>0</v>
      </c>
      <c r="Y40" s="174">
        <f ca="1" t="shared" si="10"/>
        <v>0</v>
      </c>
      <c r="Z40" s="174">
        <f ca="1" t="shared" si="11"/>
        <v>0</v>
      </c>
    </row>
    <row r="41" spans="1:26" ht="15">
      <c r="A41" s="47">
        <f ca="1" t="shared" si="6"/>
        <v>2054</v>
      </c>
      <c r="B41" s="47">
        <f t="shared" si="5"/>
        <v>35</v>
      </c>
      <c r="C41" s="174" t="str">
        <f ca="1">_xlfn.IFNA(HLOOKUP(B41,'Staggered Goals(All) Planner'!$B$6:$J$13,8,FALSE),"")</f>
        <v/>
      </c>
      <c r="D41" t="str">
        <f ca="1">IF(Table1[[#This Row],[Yrs to go]]&lt;yr_to_ret,"",_xlfn.IFNA(HLOOKUP(B41,'Staggered Goals(All) Planner'!$B$6:$J$21,16,FALSE),""))</f>
        <v/>
      </c>
      <c r="F41" s="174" t="str">
        <f ca="1">_xlfn.IFNA(HLOOKUP(B41,'Staggered Goals(All) Planner'!$B$28:$J$43,8,FALSE),"")</f>
        <v/>
      </c>
      <c r="G41" t="str">
        <f ca="1">_xlfn.IFNA(HLOOKUP(B41,'Staggered Goals(All) Planner'!$B$28:$J$43,16,FALSE),"")</f>
        <v/>
      </c>
      <c r="I41" s="200">
        <f>IF(I40&gt;0,I40*(1+Retirement_Inputs!$B$15),IF((B41&lt;Retirement_Inputs!$B$11),0,Retirement_Inputs!$B$12*12))</f>
        <v>12811897.78153854</v>
      </c>
      <c r="J41" s="201">
        <f ca="1">SUMIF('Staggered Goals(All) Planner'!$B$51:$Z$51,YearlyCashFlow!B41,'Staggered Goals(All) Planner'!$B$58:$Z$58)</f>
        <v>0</v>
      </c>
      <c r="K41" s="101" t="str">
        <f ca="1">_xlfn.IFNA(HLOOKUP(B41,'Staggered Goals(All) Planner'!$B$51:$S$67,16,FALSE),"")</f>
        <v/>
      </c>
      <c r="L41" s="200">
        <f ca="1" t="shared" si="7"/>
        <v>0</v>
      </c>
      <c r="M41" s="174">
        <f ca="1">IF(Table1[[#This Row],[Yrs to go]]&lt;yr_to_ret,0,IF(Table1[[#This Row],[Yrs to go]]&gt;time,0,SUM(C41,F41,I41,J41)-Table1[[#This Row],[Yearly Income/Expense from other sources]]))</f>
        <v>12811897.78153854</v>
      </c>
      <c r="N41" s="174">
        <f ca="1">PV(Retirement_Inputs!$B$16,Table1[[#This Row],[Yrs to go]],,-Table1[[#This Row],[Total Cash Required]])</f>
        <v>1666894.7577267855</v>
      </c>
      <c r="O41" s="174">
        <f>IF(Table1[[#This Row],[Yrs to go]]&gt;=yr_to_ret,0,IF(Table1[[#This Row],[Yrs to go]]&gt;time,0,SUM(C41,F41,I41,J41)-Table1[[#This Row],[Yearly Income/Expense from other sources]]))</f>
        <v>0</v>
      </c>
      <c r="W41" s="174">
        <f ca="1" t="shared" si="8"/>
        <v>0</v>
      </c>
      <c r="X41" s="174">
        <f ca="1" t="shared" si="9"/>
        <v>0</v>
      </c>
      <c r="Y41" s="174">
        <f ca="1" t="shared" si="10"/>
        <v>0</v>
      </c>
      <c r="Z41" s="174">
        <f ca="1" t="shared" si="11"/>
        <v>0</v>
      </c>
    </row>
    <row r="42" spans="1:26" ht="15">
      <c r="A42" s="47">
        <f ca="1" t="shared" si="6"/>
        <v>2055</v>
      </c>
      <c r="B42" s="47">
        <f t="shared" si="5"/>
        <v>36</v>
      </c>
      <c r="C42" s="174" t="str">
        <f ca="1">_xlfn.IFNA(HLOOKUP(B42,'Staggered Goals(All) Planner'!$B$6:$J$13,8,FALSE),"")</f>
        <v/>
      </c>
      <c r="D42" t="str">
        <f ca="1">IF(Table1[[#This Row],[Yrs to go]]&lt;yr_to_ret,"",_xlfn.IFNA(HLOOKUP(B42,'Staggered Goals(All) Planner'!$B$6:$J$21,16,FALSE),""))</f>
        <v/>
      </c>
      <c r="F42" s="174" t="str">
        <f ca="1">_xlfn.IFNA(HLOOKUP(B42,'Staggered Goals(All) Planner'!$B$28:$J$43,8,FALSE),"")</f>
        <v/>
      </c>
      <c r="G42" t="str">
        <f ca="1">_xlfn.IFNA(HLOOKUP(B42,'Staggered Goals(All) Planner'!$B$28:$J$43,16,FALSE),"")</f>
        <v/>
      </c>
      <c r="I42" s="200">
        <f>IF(I41&gt;0,I41*(1+Retirement_Inputs!$B$15),IF((B42&lt;Retirement_Inputs!$B$11),0,Retirement_Inputs!$B$12*12))</f>
        <v>13708730.62624624</v>
      </c>
      <c r="J42" s="201">
        <f ca="1">SUMIF('Staggered Goals(All) Planner'!$B$51:$Z$51,YearlyCashFlow!B42,'Staggered Goals(All) Planner'!$B$58:$Z$58)</f>
        <v>0</v>
      </c>
      <c r="K42" s="101" t="str">
        <f ca="1">_xlfn.IFNA(HLOOKUP(B42,'Staggered Goals(All) Planner'!$B$51:$S$67,16,FALSE),"")</f>
        <v/>
      </c>
      <c r="L42" s="200">
        <f ca="1" t="shared" si="7"/>
        <v>0</v>
      </c>
      <c r="M42" s="174">
        <f ca="1">IF(Table1[[#This Row],[Yrs to go]]&lt;yr_to_ret,0,IF(Table1[[#This Row],[Yrs to go]]&gt;time,0,SUM(C42,F42,I42,J42)-Table1[[#This Row],[Yearly Income/Expense from other sources]]))</f>
        <v>13708730.62624624</v>
      </c>
      <c r="N42" s="174">
        <f ca="1">PV(Retirement_Inputs!$B$16,Table1[[#This Row],[Yrs to go]],,-Table1[[#This Row],[Total Cash Required]])</f>
        <v>1682620.1799694912</v>
      </c>
      <c r="O42" s="174">
        <f>IF(Table1[[#This Row],[Yrs to go]]&gt;=yr_to_ret,0,IF(Table1[[#This Row],[Yrs to go]]&gt;time,0,SUM(C42,F42,I42,J42)-Table1[[#This Row],[Yearly Income/Expense from other sources]]))</f>
        <v>0</v>
      </c>
      <c r="W42" s="174">
        <f ca="1" t="shared" si="8"/>
        <v>0</v>
      </c>
      <c r="X42" s="174">
        <f ca="1" t="shared" si="9"/>
        <v>0</v>
      </c>
      <c r="Y42" s="174">
        <f ca="1" t="shared" si="10"/>
        <v>0</v>
      </c>
      <c r="Z42" s="174">
        <f ca="1" t="shared" si="11"/>
        <v>0</v>
      </c>
    </row>
    <row r="43" spans="1:26" ht="15">
      <c r="A43" s="47">
        <f ca="1" t="shared" si="6"/>
        <v>2056</v>
      </c>
      <c r="B43" s="47">
        <f t="shared" si="5"/>
        <v>37</v>
      </c>
      <c r="C43" s="174" t="str">
        <f ca="1">_xlfn.IFNA(HLOOKUP(B43,'Staggered Goals(All) Planner'!$B$6:$J$13,8,FALSE),"")</f>
        <v/>
      </c>
      <c r="D43" t="str">
        <f ca="1">IF(Table1[[#This Row],[Yrs to go]]&lt;yr_to_ret,"",_xlfn.IFNA(HLOOKUP(B43,'Staggered Goals(All) Planner'!$B$6:$J$21,16,FALSE),""))</f>
        <v/>
      </c>
      <c r="F43" s="174" t="str">
        <f ca="1">_xlfn.IFNA(HLOOKUP(B43,'Staggered Goals(All) Planner'!$B$28:$J$43,8,FALSE),"")</f>
        <v/>
      </c>
      <c r="G43" t="str">
        <f ca="1">_xlfn.IFNA(HLOOKUP(B43,'Staggered Goals(All) Planner'!$B$28:$J$43,16,FALSE),"")</f>
        <v/>
      </c>
      <c r="I43" s="200">
        <f>IF(I42&gt;0,I42*(1+Retirement_Inputs!$B$15),IF((B43&lt;Retirement_Inputs!$B$11),0,Retirement_Inputs!$B$12*12))</f>
        <v>14668341.770083478</v>
      </c>
      <c r="J43" s="201">
        <f ca="1">SUMIF('Staggered Goals(All) Planner'!$B$51:$Z$51,YearlyCashFlow!B43,'Staggered Goals(All) Planner'!$B$58:$Z$58)</f>
        <v>0</v>
      </c>
      <c r="K43" s="101" t="str">
        <f ca="1">_xlfn.IFNA(HLOOKUP(B43,'Staggered Goals(All) Planner'!$B$51:$S$67,16,FALSE),"")</f>
        <v/>
      </c>
      <c r="L43" s="200">
        <f ca="1" t="shared" si="7"/>
        <v>0</v>
      </c>
      <c r="M43" s="174">
        <f ca="1">IF(Table1[[#This Row],[Yrs to go]]&lt;yr_to_ret,0,IF(Table1[[#This Row],[Yrs to go]]&gt;time,0,SUM(C43,F43,I43,J43)-Table1[[#This Row],[Yearly Income/Expense from other sources]]))</f>
        <v>14668341.770083478</v>
      </c>
      <c r="N43" s="174">
        <f ca="1">PV(Retirement_Inputs!$B$16,Table1[[#This Row],[Yrs to go]],,-Table1[[#This Row],[Total Cash Required]])</f>
        <v>1698493.9552522223</v>
      </c>
      <c r="O43" s="174">
        <f>IF(Table1[[#This Row],[Yrs to go]]&gt;=yr_to_ret,0,IF(Table1[[#This Row],[Yrs to go]]&gt;time,0,SUM(C43,F43,I43,J43)-Table1[[#This Row],[Yearly Income/Expense from other sources]]))</f>
        <v>0</v>
      </c>
      <c r="W43" s="174">
        <f ca="1" t="shared" si="8"/>
        <v>0</v>
      </c>
      <c r="X43" s="174">
        <f ca="1" t="shared" si="9"/>
        <v>0</v>
      </c>
      <c r="Y43" s="174">
        <f ca="1" t="shared" si="10"/>
        <v>0</v>
      </c>
      <c r="Z43" s="174">
        <f ca="1" t="shared" si="11"/>
        <v>0</v>
      </c>
    </row>
    <row r="44" spans="1:26" ht="15">
      <c r="A44" s="47">
        <f ca="1" t="shared" si="6"/>
        <v>2057</v>
      </c>
      <c r="B44" s="47">
        <f t="shared" si="5"/>
        <v>38</v>
      </c>
      <c r="C44" s="174" t="str">
        <f ca="1">_xlfn.IFNA(HLOOKUP(B44,'Staggered Goals(All) Planner'!$B$6:$J$13,8,FALSE),"")</f>
        <v/>
      </c>
      <c r="D44" t="str">
        <f ca="1">IF(Table1[[#This Row],[Yrs to go]]&lt;yr_to_ret,"",_xlfn.IFNA(HLOOKUP(B44,'Staggered Goals(All) Planner'!$B$6:$J$21,16,FALSE),""))</f>
        <v/>
      </c>
      <c r="F44" s="174" t="str">
        <f ca="1">_xlfn.IFNA(HLOOKUP(B44,'Staggered Goals(All) Planner'!$B$28:$J$43,8,FALSE),"")</f>
        <v/>
      </c>
      <c r="G44" t="str">
        <f ca="1">_xlfn.IFNA(HLOOKUP(B44,'Staggered Goals(All) Planner'!$B$28:$J$43,16,FALSE),"")</f>
        <v/>
      </c>
      <c r="I44" s="200">
        <f>IF(I43&gt;0,I43*(1+Retirement_Inputs!$B$15),IF((B44&lt;Retirement_Inputs!$B$11),0,Retirement_Inputs!$B$12*12))</f>
        <v>15695125.693989322</v>
      </c>
      <c r="J44" s="201">
        <f ca="1">SUMIF('Staggered Goals(All) Planner'!$B$51:$Z$51,YearlyCashFlow!B44,'Staggered Goals(All) Planner'!$B$58:$Z$58)</f>
        <v>0</v>
      </c>
      <c r="K44" s="101" t="str">
        <f ca="1">_xlfn.IFNA(HLOOKUP(B44,'Staggered Goals(All) Planner'!$B$51:$S$67,16,FALSE),"")</f>
        <v/>
      </c>
      <c r="L44" s="200">
        <f ca="1" t="shared" si="7"/>
        <v>0</v>
      </c>
      <c r="M44" s="174">
        <f ca="1">IF(Table1[[#This Row],[Yrs to go]]&lt;yr_to_ret,0,IF(Table1[[#This Row],[Yrs to go]]&gt;time,0,SUM(C44,F44,I44,J44)-Table1[[#This Row],[Yearly Income/Expense from other sources]]))</f>
        <v>15695125.693989322</v>
      </c>
      <c r="N44" s="174">
        <f ca="1">PV(Retirement_Inputs!$B$16,Table1[[#This Row],[Yrs to go]],,-Table1[[#This Row],[Total Cash Required]])</f>
        <v>1714517.4831319598</v>
      </c>
      <c r="O44" s="174">
        <f>IF(Table1[[#This Row],[Yrs to go]]&gt;=yr_to_ret,0,IF(Table1[[#This Row],[Yrs to go]]&gt;time,0,SUM(C44,F44,I44,J44)-Table1[[#This Row],[Yearly Income/Expense from other sources]]))</f>
        <v>0</v>
      </c>
      <c r="W44" s="174">
        <f ca="1" t="shared" si="8"/>
        <v>0</v>
      </c>
      <c r="X44" s="174">
        <f ca="1" t="shared" si="9"/>
        <v>0</v>
      </c>
      <c r="Y44" s="174">
        <f ca="1" t="shared" si="10"/>
        <v>0</v>
      </c>
      <c r="Z44" s="174">
        <f ca="1" t="shared" si="11"/>
        <v>0</v>
      </c>
    </row>
    <row r="45" spans="1:26" ht="15">
      <c r="A45" s="47">
        <f ca="1" t="shared" si="6"/>
        <v>2058</v>
      </c>
      <c r="B45" s="47">
        <f t="shared" si="5"/>
        <v>39</v>
      </c>
      <c r="C45" s="174" t="str">
        <f ca="1">_xlfn.IFNA(HLOOKUP(B45,'Staggered Goals(All) Planner'!$B$6:$J$13,8,FALSE),"")</f>
        <v/>
      </c>
      <c r="D45" t="str">
        <f ca="1">IF(Table1[[#This Row],[Yrs to go]]&lt;yr_to_ret,"",_xlfn.IFNA(HLOOKUP(B45,'Staggered Goals(All) Planner'!$B$6:$J$21,16,FALSE),""))</f>
        <v/>
      </c>
      <c r="F45" s="174" t="str">
        <f ca="1">_xlfn.IFNA(HLOOKUP(B45,'Staggered Goals(All) Planner'!$B$28:$J$43,8,FALSE),"")</f>
        <v/>
      </c>
      <c r="G45" t="str">
        <f ca="1">_xlfn.IFNA(HLOOKUP(B45,'Staggered Goals(All) Planner'!$B$28:$J$43,16,FALSE),"")</f>
        <v/>
      </c>
      <c r="I45" s="200">
        <f>IF(I44&gt;0,I44*(1+Retirement_Inputs!$B$15),IF((B45&lt;Retirement_Inputs!$B$11),0,Retirement_Inputs!$B$12*12))</f>
        <v>16793784.492568575</v>
      </c>
      <c r="J45" s="201">
        <f ca="1">SUMIF('Staggered Goals(All) Planner'!$B$51:$Z$51,YearlyCashFlow!B45,'Staggered Goals(All) Planner'!$B$58:$Z$58)</f>
        <v>0</v>
      </c>
      <c r="K45" s="101" t="str">
        <f ca="1">_xlfn.IFNA(HLOOKUP(B45,'Staggered Goals(All) Planner'!$B$51:$S$67,16,FALSE),"")</f>
        <v/>
      </c>
      <c r="L45" s="200">
        <f ca="1" t="shared" si="7"/>
        <v>0</v>
      </c>
      <c r="M45" s="174">
        <f ca="1">IF(Table1[[#This Row],[Yrs to go]]&lt;yr_to_ret,0,IF(Table1[[#This Row],[Yrs to go]]&gt;time,0,SUM(C45,F45,I45,J45)-Table1[[#This Row],[Yearly Income/Expense from other sources]]))</f>
        <v>16793784.492568575</v>
      </c>
      <c r="N45" s="174">
        <f ca="1">PV(Retirement_Inputs!$B$16,Table1[[#This Row],[Yrs to go]],,-Table1[[#This Row],[Total Cash Required]])</f>
        <v>1730692.1763690538</v>
      </c>
      <c r="O45" s="174">
        <f>IF(Table1[[#This Row],[Yrs to go]]&gt;=yr_to_ret,0,IF(Table1[[#This Row],[Yrs to go]]&gt;time,0,SUM(C45,F45,I45,J45)-Table1[[#This Row],[Yearly Income/Expense from other sources]]))</f>
        <v>0</v>
      </c>
      <c r="W45" s="174">
        <f ca="1" t="shared" si="8"/>
        <v>0</v>
      </c>
      <c r="X45" s="174">
        <f ca="1" t="shared" si="9"/>
        <v>0</v>
      </c>
      <c r="Y45" s="174">
        <f ca="1" t="shared" si="10"/>
        <v>0</v>
      </c>
      <c r="Z45" s="174">
        <f ca="1" t="shared" si="11"/>
        <v>0</v>
      </c>
    </row>
    <row r="46" spans="1:26" ht="15">
      <c r="A46" s="47">
        <f ca="1" t="shared" si="6"/>
        <v>2059</v>
      </c>
      <c r="B46" s="47">
        <f t="shared" si="5"/>
        <v>40</v>
      </c>
      <c r="C46" s="174" t="str">
        <f ca="1">_xlfn.IFNA(HLOOKUP(B46,'Staggered Goals(All) Planner'!$B$6:$J$13,8,FALSE),"")</f>
        <v/>
      </c>
      <c r="D46" t="str">
        <f ca="1">IF(Table1[[#This Row],[Yrs to go]]&lt;yr_to_ret,"",_xlfn.IFNA(HLOOKUP(B46,'Staggered Goals(All) Planner'!$B$6:$J$21,16,FALSE),""))</f>
        <v/>
      </c>
      <c r="F46" s="174" t="str">
        <f ca="1">_xlfn.IFNA(HLOOKUP(B46,'Staggered Goals(All) Planner'!$B$28:$J$43,8,FALSE),"")</f>
        <v/>
      </c>
      <c r="G46" t="str">
        <f ca="1">_xlfn.IFNA(HLOOKUP(B46,'Staggered Goals(All) Planner'!$B$28:$J$43,16,FALSE),"")</f>
        <v/>
      </c>
      <c r="I46" s="200">
        <f>IF(I45&gt;0,I45*(1+Retirement_Inputs!$B$15),IF((B46&lt;Retirement_Inputs!$B$11),0,Retirement_Inputs!$B$12*12))</f>
        <v>17969349.407048374</v>
      </c>
      <c r="J46" s="201">
        <f ca="1">SUMIF('Staggered Goals(All) Planner'!$B$51:$Z$51,YearlyCashFlow!B46,'Staggered Goals(All) Planner'!$B$58:$Z$58)</f>
        <v>0</v>
      </c>
      <c r="K46" s="101" t="str">
        <f ca="1">_xlfn.IFNA(HLOOKUP(B46,'Staggered Goals(All) Planner'!$B$51:$S$67,16,FALSE),"")</f>
        <v/>
      </c>
      <c r="L46" s="200">
        <f ca="1" t="shared" si="7"/>
        <v>0</v>
      </c>
      <c r="M46" s="174">
        <f ca="1">IF(Table1[[#This Row],[Yrs to go]]&lt;yr_to_ret,0,IF(Table1[[#This Row],[Yrs to go]]&gt;time,0,SUM(C46,F46,I46,J46)-Table1[[#This Row],[Yearly Income/Expense from other sources]]))</f>
        <v>17969349.407048374</v>
      </c>
      <c r="N46" s="174">
        <f ca="1">PV(Retirement_Inputs!$B$16,Table1[[#This Row],[Yrs to go]],,-Table1[[#This Row],[Total Cash Required]])</f>
        <v>1747019.4610517807</v>
      </c>
      <c r="O46" s="174">
        <f>IF(Table1[[#This Row],[Yrs to go]]&gt;=yr_to_ret,0,IF(Table1[[#This Row],[Yrs to go]]&gt;time,0,SUM(C46,F46,I46,J46)-Table1[[#This Row],[Yearly Income/Expense from other sources]]))</f>
        <v>0</v>
      </c>
      <c r="W46" s="174">
        <f ca="1" t="shared" si="8"/>
        <v>0</v>
      </c>
      <c r="X46" s="174">
        <f ca="1" t="shared" si="9"/>
        <v>0</v>
      </c>
      <c r="Y46" s="174">
        <f ca="1" t="shared" si="10"/>
        <v>0</v>
      </c>
      <c r="Z46" s="174">
        <f ca="1" t="shared" si="11"/>
        <v>0</v>
      </c>
    </row>
    <row r="47" spans="1:26" ht="15">
      <c r="A47" s="47">
        <f ca="1" t="shared" si="6"/>
        <v>2060</v>
      </c>
      <c r="B47" s="47">
        <f t="shared" si="5"/>
        <v>41</v>
      </c>
      <c r="C47" s="174" t="str">
        <f ca="1">_xlfn.IFNA(HLOOKUP(B47,'Staggered Goals(All) Planner'!$B$6:$J$13,8,FALSE),"")</f>
        <v/>
      </c>
      <c r="D47" t="str">
        <f ca="1">IF(Table1[[#This Row],[Yrs to go]]&lt;yr_to_ret,"",_xlfn.IFNA(HLOOKUP(B47,'Staggered Goals(All) Planner'!$B$6:$J$21,16,FALSE),""))</f>
        <v/>
      </c>
      <c r="F47" s="174" t="str">
        <f ca="1">_xlfn.IFNA(HLOOKUP(B47,'Staggered Goals(All) Planner'!$B$28:$J$43,8,FALSE),"")</f>
        <v/>
      </c>
      <c r="G47" t="str">
        <f ca="1">_xlfn.IFNA(HLOOKUP(B47,'Staggered Goals(All) Planner'!$B$28:$J$43,16,FALSE),"")</f>
        <v/>
      </c>
      <c r="I47" s="200">
        <f>IF(I46&gt;0,I46*(1+Retirement_Inputs!$B$15),IF((B47&lt;Retirement_Inputs!$B$11),0,Retirement_Inputs!$B$12*12))</f>
        <v>19227203.865541764</v>
      </c>
      <c r="J47" s="201">
        <f ca="1">SUMIF('Staggered Goals(All) Planner'!$B$51:$Z$51,YearlyCashFlow!B47,'Staggered Goals(All) Planner'!$B$58:$Z$58)</f>
        <v>0</v>
      </c>
      <c r="K47" s="101" t="str">
        <f ca="1">_xlfn.IFNA(HLOOKUP(B47,'Staggered Goals(All) Planner'!$B$51:$S$67,16,FALSE),"")</f>
        <v/>
      </c>
      <c r="L47" s="200">
        <f ca="1" t="shared" si="7"/>
        <v>0</v>
      </c>
      <c r="M47" s="174">
        <f ca="1">IF(Table1[[#This Row],[Yrs to go]]&lt;yr_to_ret,0,IF(Table1[[#This Row],[Yrs to go]]&gt;time,0,SUM(C47,F47,I47,J47)-Table1[[#This Row],[Yearly Income/Expense from other sources]]))</f>
        <v>19227203.865541764</v>
      </c>
      <c r="N47" s="174">
        <f ca="1">PV(Retirement_Inputs!$B$16,Table1[[#This Row],[Yrs to go]],,-Table1[[#This Row],[Total Cash Required]])</f>
        <v>1763500.776722081</v>
      </c>
      <c r="O47" s="174">
        <f>IF(Table1[[#This Row],[Yrs to go]]&gt;=yr_to_ret,0,IF(Table1[[#This Row],[Yrs to go]]&gt;time,0,SUM(C47,F47,I47,J47)-Table1[[#This Row],[Yearly Income/Expense from other sources]]))</f>
        <v>0</v>
      </c>
      <c r="W47" s="174">
        <f ca="1" t="shared" si="8"/>
        <v>0</v>
      </c>
      <c r="X47" s="174">
        <f ca="1" t="shared" si="9"/>
        <v>0</v>
      </c>
      <c r="Y47" s="174">
        <f ca="1" t="shared" si="10"/>
        <v>0</v>
      </c>
      <c r="Z47" s="174">
        <f ca="1" t="shared" si="11"/>
        <v>0</v>
      </c>
    </row>
    <row r="48" spans="1:26" ht="15">
      <c r="A48" s="47">
        <f ca="1" t="shared" si="6"/>
        <v>2061</v>
      </c>
      <c r="B48" s="47">
        <f t="shared" si="5"/>
        <v>42</v>
      </c>
      <c r="C48" s="174" t="str">
        <f ca="1">_xlfn.IFNA(HLOOKUP(B48,'Staggered Goals(All) Planner'!$B$6:$J$13,8,FALSE),"")</f>
        <v/>
      </c>
      <c r="D48" t="str">
        <f ca="1">IF(Table1[[#This Row],[Yrs to go]]&lt;yr_to_ret,"",_xlfn.IFNA(HLOOKUP(B48,'Staggered Goals(All) Planner'!$B$6:$J$21,16,FALSE),""))</f>
        <v/>
      </c>
      <c r="F48" s="174" t="str">
        <f ca="1">_xlfn.IFNA(HLOOKUP(B48,'Staggered Goals(All) Planner'!$B$28:$J$43,8,FALSE),"")</f>
        <v/>
      </c>
      <c r="G48" t="str">
        <f ca="1">_xlfn.IFNA(HLOOKUP(B48,'Staggered Goals(All) Planner'!$B$28:$J$43,16,FALSE),"")</f>
        <v/>
      </c>
      <c r="I48" s="200">
        <f>IF(I47&gt;0,I47*(1+Retirement_Inputs!$B$15),IF((B48&lt;Retirement_Inputs!$B$11),0,Retirement_Inputs!$B$12*12))</f>
        <v>20573108.13612969</v>
      </c>
      <c r="J48" s="201">
        <f ca="1">SUMIF('Staggered Goals(All) Planner'!$B$51:$Z$51,YearlyCashFlow!B48,'Staggered Goals(All) Planner'!$B$58:$Z$58)</f>
        <v>0</v>
      </c>
      <c r="K48" s="101" t="str">
        <f ca="1">_xlfn.IFNA(HLOOKUP(B48,'Staggered Goals(All) Planner'!$B$51:$S$67,16,FALSE),"")</f>
        <v/>
      </c>
      <c r="L48" s="200">
        <f ca="1" t="shared" si="7"/>
        <v>0</v>
      </c>
      <c r="M48" s="174">
        <f ca="1">IF(Table1[[#This Row],[Yrs to go]]&lt;yr_to_ret,0,IF(Table1[[#This Row],[Yrs to go]]&gt;time,0,SUM(C48,F48,I48,J48)-Table1[[#This Row],[Yearly Income/Expense from other sources]]))</f>
        <v>20573108.13612969</v>
      </c>
      <c r="N48" s="174">
        <f ca="1">PV(Retirement_Inputs!$B$16,Table1[[#This Row],[Yrs to go]],,-Table1[[#This Row],[Total Cash Required]])</f>
        <v>1780137.576502478</v>
      </c>
      <c r="O48" s="174">
        <f>IF(Table1[[#This Row],[Yrs to go]]&gt;=yr_to_ret,0,IF(Table1[[#This Row],[Yrs to go]]&gt;time,0,SUM(C48,F48,I48,J48)-Table1[[#This Row],[Yearly Income/Expense from other sources]]))</f>
        <v>0</v>
      </c>
      <c r="W48" s="174">
        <f ca="1" t="shared" si="8"/>
        <v>0</v>
      </c>
      <c r="X48" s="174">
        <f ca="1" t="shared" si="9"/>
        <v>0</v>
      </c>
      <c r="Y48" s="174">
        <f ca="1" t="shared" si="10"/>
        <v>0</v>
      </c>
      <c r="Z48" s="174">
        <f ca="1" t="shared" si="11"/>
        <v>0</v>
      </c>
    </row>
    <row r="49" spans="1:26" ht="15">
      <c r="A49" s="47">
        <f ca="1" t="shared" si="6"/>
        <v>2062</v>
      </c>
      <c r="B49" s="47">
        <f t="shared" si="5"/>
        <v>43</v>
      </c>
      <c r="C49" s="174" t="str">
        <f ca="1">_xlfn.IFNA(HLOOKUP(B49,'Staggered Goals(All) Planner'!$B$6:$J$13,8,FALSE),"")</f>
        <v/>
      </c>
      <c r="D49" t="str">
        <f ca="1">IF(Table1[[#This Row],[Yrs to go]]&lt;yr_to_ret,"",_xlfn.IFNA(HLOOKUP(B49,'Staggered Goals(All) Planner'!$B$6:$J$21,16,FALSE),""))</f>
        <v/>
      </c>
      <c r="F49" s="174" t="str">
        <f ca="1">_xlfn.IFNA(HLOOKUP(B49,'Staggered Goals(All) Planner'!$B$28:$J$43,8,FALSE),"")</f>
        <v/>
      </c>
      <c r="G49" t="str">
        <f ca="1">_xlfn.IFNA(HLOOKUP(B49,'Staggered Goals(All) Planner'!$B$28:$J$43,16,FALSE),"")</f>
        <v/>
      </c>
      <c r="I49" s="200">
        <f>IF(I48&gt;0,I48*(1+Retirement_Inputs!$B$15),IF((B49&lt;Retirement_Inputs!$B$11),0,Retirement_Inputs!$B$12*12))</f>
        <v>22013225.705658767</v>
      </c>
      <c r="J49" s="201">
        <f ca="1">SUMIF('Staggered Goals(All) Planner'!$B$51:$Z$51,YearlyCashFlow!B49,'Staggered Goals(All) Planner'!$B$58:$Z$58)</f>
        <v>0</v>
      </c>
      <c r="K49" s="101" t="str">
        <f ca="1">_xlfn.IFNA(HLOOKUP(B49,'Staggered Goals(All) Planner'!$B$51:$S$67,16,FALSE),"")</f>
        <v/>
      </c>
      <c r="L49" s="200">
        <f ca="1" t="shared" si="7"/>
        <v>0</v>
      </c>
      <c r="M49" s="174">
        <f ca="1">IF(Table1[[#This Row],[Yrs to go]]&lt;yr_to_ret,0,IF(Table1[[#This Row],[Yrs to go]]&gt;time,0,SUM(C49,F49,I49,J49)-Table1[[#This Row],[Yearly Income/Expense from other sources]]))</f>
        <v>22013225.705658767</v>
      </c>
      <c r="N49" s="174">
        <f ca="1">PV(Retirement_Inputs!$B$16,Table1[[#This Row],[Yrs to go]],,-Table1[[#This Row],[Total Cash Required]])</f>
        <v>1796931.3272241992</v>
      </c>
      <c r="O49" s="174">
        <f>IF(Table1[[#This Row],[Yrs to go]]&gt;=yr_to_ret,0,IF(Table1[[#This Row],[Yrs to go]]&gt;time,0,SUM(C49,F49,I49,J49)-Table1[[#This Row],[Yearly Income/Expense from other sources]]))</f>
        <v>0</v>
      </c>
      <c r="W49" s="174">
        <f ca="1" t="shared" si="8"/>
        <v>0</v>
      </c>
      <c r="X49" s="174">
        <f ca="1" t="shared" si="9"/>
        <v>0</v>
      </c>
      <c r="Y49" s="174">
        <f ca="1" t="shared" si="10"/>
        <v>0</v>
      </c>
      <c r="Z49" s="174">
        <f ca="1" t="shared" si="11"/>
        <v>0</v>
      </c>
    </row>
    <row r="50" spans="1:26" ht="15">
      <c r="A50" s="47">
        <f ca="1" t="shared" si="6"/>
        <v>2063</v>
      </c>
      <c r="B50" s="47">
        <f t="shared" si="5"/>
        <v>44</v>
      </c>
      <c r="C50" s="174" t="str">
        <f ca="1">_xlfn.IFNA(HLOOKUP(B50,'Staggered Goals(All) Planner'!$B$6:$J$13,8,FALSE),"")</f>
        <v/>
      </c>
      <c r="D50" t="str">
        <f ca="1">IF(Table1[[#This Row],[Yrs to go]]&lt;yr_to_ret,"",_xlfn.IFNA(HLOOKUP(B50,'Staggered Goals(All) Planner'!$B$6:$J$21,16,FALSE),""))</f>
        <v/>
      </c>
      <c r="F50" s="174" t="str">
        <f ca="1">_xlfn.IFNA(HLOOKUP(B50,'Staggered Goals(All) Planner'!$B$28:$J$43,8,FALSE),"")</f>
        <v/>
      </c>
      <c r="G50" t="str">
        <f ca="1">_xlfn.IFNA(HLOOKUP(B50,'Staggered Goals(All) Planner'!$B$28:$J$43,16,FALSE),"")</f>
        <v/>
      </c>
      <c r="I50" s="200">
        <f>IF(I49&gt;0,I49*(1+Retirement_Inputs!$B$15),IF((B50&lt;Retirement_Inputs!$B$11),0,Retirement_Inputs!$B$12*12))</f>
        <v>23554151.505054884</v>
      </c>
      <c r="J50" s="201">
        <f ca="1">SUMIF('Staggered Goals(All) Planner'!$B$51:$Z$51,YearlyCashFlow!B50,'Staggered Goals(All) Planner'!$B$58:$Z$58)</f>
        <v>0</v>
      </c>
      <c r="K50" s="101" t="str">
        <f ca="1">_xlfn.IFNA(HLOOKUP(B50,'Staggered Goals(All) Planner'!$B$51:$S$67,16,FALSE),"")</f>
        <v/>
      </c>
      <c r="L50" s="200">
        <f ca="1" t="shared" si="7"/>
        <v>0</v>
      </c>
      <c r="M50" s="174">
        <f ca="1">IF(Table1[[#This Row],[Yrs to go]]&lt;yr_to_ret,0,IF(Table1[[#This Row],[Yrs to go]]&gt;time,0,SUM(C50,F50,I50,J50)-Table1[[#This Row],[Yearly Income/Expense from other sources]]))</f>
        <v>23554151.505054884</v>
      </c>
      <c r="N50" s="174">
        <f ca="1">PV(Retirement_Inputs!$B$16,Table1[[#This Row],[Yrs to go]],,-Table1[[#This Row],[Total Cash Required]])</f>
        <v>1813883.509556503</v>
      </c>
      <c r="O50" s="174">
        <f>IF(Table1[[#This Row],[Yrs to go]]&gt;=yr_to_ret,0,IF(Table1[[#This Row],[Yrs to go]]&gt;time,0,SUM(C50,F50,I50,J50)-Table1[[#This Row],[Yearly Income/Expense from other sources]]))</f>
        <v>0</v>
      </c>
      <c r="W50" s="174">
        <f ca="1" t="shared" si="8"/>
        <v>0</v>
      </c>
      <c r="X50" s="174">
        <f ca="1" t="shared" si="9"/>
        <v>0</v>
      </c>
      <c r="Y50" s="174">
        <f ca="1" t="shared" si="10"/>
        <v>0</v>
      </c>
      <c r="Z50" s="174">
        <f ca="1" t="shared" si="11"/>
        <v>0</v>
      </c>
    </row>
    <row r="51" spans="1:26" ht="15">
      <c r="A51" s="47">
        <f ca="1" t="shared" si="6"/>
        <v>2064</v>
      </c>
      <c r="B51" s="47">
        <f t="shared" si="5"/>
        <v>45</v>
      </c>
      <c r="C51" s="174" t="str">
        <f ca="1">_xlfn.IFNA(HLOOKUP(B51,'Staggered Goals(All) Planner'!$B$6:$J$13,8,FALSE),"")</f>
        <v/>
      </c>
      <c r="D51" t="str">
        <f ca="1">IF(Table1[[#This Row],[Yrs to go]]&lt;yr_to_ret,"",_xlfn.IFNA(HLOOKUP(B51,'Staggered Goals(All) Planner'!$B$6:$J$21,16,FALSE),""))</f>
        <v/>
      </c>
      <c r="F51" s="174" t="str">
        <f ca="1">_xlfn.IFNA(HLOOKUP(B51,'Staggered Goals(All) Planner'!$B$28:$J$43,8,FALSE),"")</f>
        <v/>
      </c>
      <c r="G51" t="str">
        <f ca="1">_xlfn.IFNA(HLOOKUP(B51,'Staggered Goals(All) Planner'!$B$28:$J$43,16,FALSE),"")</f>
        <v/>
      </c>
      <c r="I51" s="200">
        <f>IF(I50&gt;0,I50*(1+Retirement_Inputs!$B$15),IF((B51&lt;Retirement_Inputs!$B$11),0,Retirement_Inputs!$B$12*12))</f>
        <v>25202942.110408727</v>
      </c>
      <c r="J51" s="201">
        <f ca="1">SUMIF('Staggered Goals(All) Planner'!$B$51:$Z$51,YearlyCashFlow!B51,'Staggered Goals(All) Planner'!$B$58:$Z$58)</f>
        <v>0</v>
      </c>
      <c r="K51" s="101" t="str">
        <f ca="1">_xlfn.IFNA(HLOOKUP(B51,'Staggered Goals(All) Planner'!$B$51:$S$67,16,FALSE),"")</f>
        <v/>
      </c>
      <c r="L51" s="200">
        <f ca="1" t="shared" si="7"/>
        <v>0</v>
      </c>
      <c r="M51" s="174">
        <f ca="1">IF(Table1[[#This Row],[Yrs to go]]&lt;yr_to_ret,0,IF(Table1[[#This Row],[Yrs to go]]&gt;time,0,SUM(C51,F51,I51,J51)-Table1[[#This Row],[Yearly Income/Expense from other sources]]))</f>
        <v>25202942.110408727</v>
      </c>
      <c r="N51" s="174">
        <f ca="1">PV(Retirement_Inputs!$B$16,Table1[[#This Row],[Yrs to go]],,-Table1[[#This Row],[Total Cash Required]])</f>
        <v>1830995.6181372248</v>
      </c>
      <c r="O51" s="174">
        <f>IF(Table1[[#This Row],[Yrs to go]]&gt;=yr_to_ret,0,IF(Table1[[#This Row],[Yrs to go]]&gt;time,0,SUM(C51,F51,I51,J51)-Table1[[#This Row],[Yearly Income/Expense from other sources]]))</f>
        <v>0</v>
      </c>
      <c r="W51" s="174">
        <f ca="1" t="shared" si="8"/>
        <v>0</v>
      </c>
      <c r="X51" s="174">
        <f ca="1" t="shared" si="9"/>
        <v>0</v>
      </c>
      <c r="Y51" s="174">
        <f ca="1" t="shared" si="10"/>
        <v>0</v>
      </c>
      <c r="Z51" s="174">
        <f ca="1" t="shared" si="11"/>
        <v>0</v>
      </c>
    </row>
    <row r="52" spans="1:26" ht="15">
      <c r="A52" s="47">
        <f ca="1" t="shared" si="6"/>
        <v>2065</v>
      </c>
      <c r="B52" s="47">
        <f t="shared" si="5"/>
        <v>46</v>
      </c>
      <c r="C52" s="174" t="str">
        <f ca="1">_xlfn.IFNA(HLOOKUP(B52,'Staggered Goals(All) Planner'!$B$6:$J$13,8,FALSE),"")</f>
        <v/>
      </c>
      <c r="D52" t="str">
        <f ca="1">IF(Table1[[#This Row],[Yrs to go]]&lt;yr_to_ret,"",_xlfn.IFNA(HLOOKUP(B52,'Staggered Goals(All) Planner'!$B$6:$J$21,16,FALSE),""))</f>
        <v/>
      </c>
      <c r="F52" s="174" t="str">
        <f ca="1">_xlfn.IFNA(HLOOKUP(B52,'Staggered Goals(All) Planner'!$B$28:$J$43,8,FALSE),"")</f>
        <v/>
      </c>
      <c r="G52" t="str">
        <f ca="1">_xlfn.IFNA(HLOOKUP(B52,'Staggered Goals(All) Planner'!$B$28:$J$43,16,FALSE),"")</f>
        <v/>
      </c>
      <c r="I52" s="200">
        <f>IF(I51&gt;0,I51*(1+Retirement_Inputs!$B$15),IF((B52&lt;Retirement_Inputs!$B$11),0,Retirement_Inputs!$B$12*12))</f>
        <v>26967148.05813734</v>
      </c>
      <c r="J52" s="201">
        <f ca="1">SUMIF('Staggered Goals(All) Planner'!$B$51:$Z$51,YearlyCashFlow!B52,'Staggered Goals(All) Planner'!$B$58:$Z$58)</f>
        <v>0</v>
      </c>
      <c r="K52" s="101" t="str">
        <f ca="1">_xlfn.IFNA(HLOOKUP(B52,'Staggered Goals(All) Planner'!$B$51:$S$67,16,FALSE),"")</f>
        <v/>
      </c>
      <c r="L52" s="200">
        <f ca="1" t="shared" si="7"/>
        <v>0</v>
      </c>
      <c r="M52" s="174">
        <f ca="1">IF(Table1[[#This Row],[Yrs to go]]&lt;yr_to_ret,0,IF(Table1[[#This Row],[Yrs to go]]&gt;time,0,SUM(C52,F52,I52,J52)-Table1[[#This Row],[Yearly Income/Expense from other sources]]))</f>
        <v>26967148.05813734</v>
      </c>
      <c r="N52" s="174">
        <f ca="1">PV(Retirement_Inputs!$B$16,Table1[[#This Row],[Yrs to go]],,-Table1[[#This Row],[Total Cash Required]])</f>
        <v>1848269.161704557</v>
      </c>
      <c r="O52" s="174">
        <f>IF(Table1[[#This Row],[Yrs to go]]&gt;=yr_to_ret,0,IF(Table1[[#This Row],[Yrs to go]]&gt;time,0,SUM(C52,F52,I52,J52)-Table1[[#This Row],[Yearly Income/Expense from other sources]]))</f>
        <v>0</v>
      </c>
      <c r="W52" s="174">
        <f ca="1" t="shared" si="8"/>
        <v>0</v>
      </c>
      <c r="X52" s="174">
        <f ca="1" t="shared" si="9"/>
        <v>0</v>
      </c>
      <c r="Y52" s="174">
        <f ca="1" t="shared" si="10"/>
        <v>0</v>
      </c>
      <c r="Z52" s="174">
        <f ca="1" t="shared" si="11"/>
        <v>0</v>
      </c>
    </row>
    <row r="53" spans="1:26" ht="15">
      <c r="A53" s="47">
        <f ca="1" t="shared" si="6"/>
        <v>2066</v>
      </c>
      <c r="B53" s="47">
        <f t="shared" si="5"/>
        <v>47</v>
      </c>
      <c r="C53" s="174" t="str">
        <f ca="1">_xlfn.IFNA(HLOOKUP(B53,'Staggered Goals(All) Planner'!$B$6:$J$13,8,FALSE),"")</f>
        <v/>
      </c>
      <c r="D53" t="str">
        <f ca="1">IF(Table1[[#This Row],[Yrs to go]]&lt;yr_to_ret,"",_xlfn.IFNA(HLOOKUP(B53,'Staggered Goals(All) Planner'!$B$6:$J$21,16,FALSE),""))</f>
        <v/>
      </c>
      <c r="F53" s="174" t="str">
        <f ca="1">_xlfn.IFNA(HLOOKUP(B53,'Staggered Goals(All) Planner'!$B$28:$J$43,8,FALSE),"")</f>
        <v/>
      </c>
      <c r="G53" t="str">
        <f ca="1">_xlfn.IFNA(HLOOKUP(B53,'Staggered Goals(All) Planner'!$B$28:$J$43,16,FALSE),"")</f>
        <v/>
      </c>
      <c r="I53" s="200">
        <f>IF(I52&gt;0,I52*(1+Retirement_Inputs!$B$15),IF((B53&lt;Retirement_Inputs!$B$11),0,Retirement_Inputs!$B$12*12))</f>
        <v>28854848.422206953</v>
      </c>
      <c r="J53" s="201">
        <f ca="1">SUMIF('Staggered Goals(All) Planner'!$B$51:$Z$51,YearlyCashFlow!B53,'Staggered Goals(All) Planner'!$B$58:$Z$58)</f>
        <v>0</v>
      </c>
      <c r="K53" s="101" t="str">
        <f ca="1">_xlfn.IFNA(HLOOKUP(B53,'Staggered Goals(All) Planner'!$B$51:$S$67,16,FALSE),"")</f>
        <v/>
      </c>
      <c r="L53" s="200">
        <f ca="1" t="shared" si="7"/>
        <v>0</v>
      </c>
      <c r="M53" s="174">
        <f ca="1">IF(Table1[[#This Row],[Yrs to go]]&lt;yr_to_ret,0,IF(Table1[[#This Row],[Yrs to go]]&gt;time,0,SUM(C53,F53,I53,J53)-Table1[[#This Row],[Yearly Income/Expense from other sources]]))</f>
        <v>28854848.422206953</v>
      </c>
      <c r="N53" s="174">
        <f ca="1">PV(Retirement_Inputs!$B$16,Table1[[#This Row],[Yrs to go]],,-Table1[[#This Row],[Total Cash Required]])</f>
        <v>1865705.6632300713</v>
      </c>
      <c r="O53" s="174">
        <f>IF(Table1[[#This Row],[Yrs to go]]&gt;=yr_to_ret,0,IF(Table1[[#This Row],[Yrs to go]]&gt;time,0,SUM(C53,F53,I53,J53)-Table1[[#This Row],[Yearly Income/Expense from other sources]]))</f>
        <v>0</v>
      </c>
      <c r="W53" s="174">
        <f ca="1" t="shared" si="8"/>
        <v>0</v>
      </c>
      <c r="X53" s="174">
        <f ca="1" t="shared" si="9"/>
        <v>0</v>
      </c>
      <c r="Y53" s="174">
        <f ca="1" t="shared" si="10"/>
        <v>0</v>
      </c>
      <c r="Z53" s="174">
        <f ca="1" t="shared" si="11"/>
        <v>0</v>
      </c>
    </row>
    <row r="54" spans="1:26" ht="15">
      <c r="A54" s="47">
        <f ca="1" t="shared" si="6"/>
        <v>2067</v>
      </c>
      <c r="B54" s="47">
        <f t="shared" si="5"/>
        <v>48</v>
      </c>
      <c r="C54" s="174" t="str">
        <f ca="1">_xlfn.IFNA(HLOOKUP(B54,'Staggered Goals(All) Planner'!$B$6:$J$13,8,FALSE),"")</f>
        <v/>
      </c>
      <c r="D54" t="str">
        <f ca="1">IF(Table1[[#This Row],[Yrs to go]]&lt;yr_to_ret,"",_xlfn.IFNA(HLOOKUP(B54,'Staggered Goals(All) Planner'!$B$6:$J$21,16,FALSE),""))</f>
        <v/>
      </c>
      <c r="F54" s="174" t="str">
        <f ca="1">_xlfn.IFNA(HLOOKUP(B54,'Staggered Goals(All) Planner'!$B$28:$J$43,8,FALSE),"")</f>
        <v/>
      </c>
      <c r="G54" t="str">
        <f ca="1">_xlfn.IFNA(HLOOKUP(B54,'Staggered Goals(All) Planner'!$B$28:$J$43,16,FALSE),"")</f>
        <v/>
      </c>
      <c r="I54" s="200">
        <f>IF(I53&gt;0,I53*(1+Retirement_Inputs!$B$15),IF((B54&lt;Retirement_Inputs!$B$11),0,Retirement_Inputs!$B$12*12))</f>
        <v>30874687.811761443</v>
      </c>
      <c r="J54" s="201">
        <f ca="1">SUMIF('Staggered Goals(All) Planner'!$B$51:$Z$51,YearlyCashFlow!B54,'Staggered Goals(All) Planner'!$B$58:$Z$58)</f>
        <v>0</v>
      </c>
      <c r="K54" s="101" t="str">
        <f ca="1">_xlfn.IFNA(HLOOKUP(B54,'Staggered Goals(All) Planner'!$B$51:$S$67,16,FALSE),"")</f>
        <v/>
      </c>
      <c r="L54" s="200">
        <f ca="1" t="shared" si="7"/>
        <v>0</v>
      </c>
      <c r="M54" s="174">
        <f ca="1">IF(Table1[[#This Row],[Yrs to go]]&lt;yr_to_ret,0,IF(Table1[[#This Row],[Yrs to go]]&gt;time,0,SUM(C54,F54,I54,J54)-Table1[[#This Row],[Yearly Income/Expense from other sources]]))</f>
        <v>30874687.811761443</v>
      </c>
      <c r="N54" s="174">
        <f ca="1">PV(Retirement_Inputs!$B$16,Table1[[#This Row],[Yrs to go]],,-Table1[[#This Row],[Total Cash Required]])</f>
        <v>1883306.660052997</v>
      </c>
      <c r="O54" s="174">
        <f>IF(Table1[[#This Row],[Yrs to go]]&gt;=yr_to_ret,0,IF(Table1[[#This Row],[Yrs to go]]&gt;time,0,SUM(C54,F54,I54,J54)-Table1[[#This Row],[Yearly Income/Expense from other sources]]))</f>
        <v>0</v>
      </c>
      <c r="W54" s="174">
        <f ca="1" t="shared" si="8"/>
        <v>0</v>
      </c>
      <c r="X54" s="174">
        <f ca="1" t="shared" si="9"/>
        <v>0</v>
      </c>
      <c r="Y54" s="174">
        <f ca="1" t="shared" si="10"/>
        <v>0</v>
      </c>
      <c r="Z54" s="174">
        <f ca="1" t="shared" si="11"/>
        <v>0</v>
      </c>
    </row>
    <row r="55" spans="1:26" ht="15">
      <c r="A55" s="47">
        <f ca="1" t="shared" si="6"/>
        <v>2068</v>
      </c>
      <c r="B55" s="47">
        <f t="shared" si="5"/>
        <v>49</v>
      </c>
      <c r="C55" s="174" t="str">
        <f ca="1">_xlfn.IFNA(HLOOKUP(B55,'Staggered Goals(All) Planner'!$B$6:$J$13,8,FALSE),"")</f>
        <v/>
      </c>
      <c r="D55" t="str">
        <f ca="1">IF(Table1[[#This Row],[Yrs to go]]&lt;yr_to_ret,"",_xlfn.IFNA(HLOOKUP(B55,'Staggered Goals(All) Planner'!$B$6:$J$21,16,FALSE),""))</f>
        <v/>
      </c>
      <c r="F55" s="174" t="str">
        <f ca="1">_xlfn.IFNA(HLOOKUP(B55,'Staggered Goals(All) Planner'!$B$28:$J$43,8,FALSE),"")</f>
        <v/>
      </c>
      <c r="G55" t="str">
        <f ca="1">_xlfn.IFNA(HLOOKUP(B55,'Staggered Goals(All) Planner'!$B$28:$J$43,16,FALSE),"")</f>
        <v/>
      </c>
      <c r="I55" s="200">
        <f>IF(I54&gt;0,I54*(1+Retirement_Inputs!$B$15),IF((B55&lt;Retirement_Inputs!$B$11),0,Retirement_Inputs!$B$12*12))</f>
        <v>33035915.958584744</v>
      </c>
      <c r="J55" s="201">
        <f ca="1">SUMIF('Staggered Goals(All) Planner'!$B$51:$Z$51,YearlyCashFlow!B55,'Staggered Goals(All) Planner'!$B$58:$Z$58)</f>
        <v>0</v>
      </c>
      <c r="K55" s="101" t="str">
        <f ca="1">_xlfn.IFNA(HLOOKUP(B55,'Staggered Goals(All) Planner'!$B$51:$S$67,16,FALSE),"")</f>
        <v/>
      </c>
      <c r="L55" s="200">
        <f ca="1" t="shared" si="7"/>
        <v>0</v>
      </c>
      <c r="M55" s="174">
        <f ca="1">IF(Table1[[#This Row],[Yrs to go]]&lt;yr_to_ret,0,IF(Table1[[#This Row],[Yrs to go]]&gt;time,0,SUM(C55,F55,I55,J55)-Table1[[#This Row],[Yearly Income/Expense from other sources]]))</f>
        <v>33035915.958584744</v>
      </c>
      <c r="N55" s="174">
        <f ca="1">PV(Retirement_Inputs!$B$16,Table1[[#This Row],[Yrs to go]],,-Table1[[#This Row],[Total Cash Required]])</f>
        <v>1901073.7040157611</v>
      </c>
      <c r="O55" s="174">
        <f>IF(Table1[[#This Row],[Yrs to go]]&gt;=yr_to_ret,0,IF(Table1[[#This Row],[Yrs to go]]&gt;time,0,SUM(C55,F55,I55,J55)-Table1[[#This Row],[Yearly Income/Expense from other sources]]))</f>
        <v>0</v>
      </c>
      <c r="W55" s="174">
        <f ca="1" t="shared" si="8"/>
        <v>0</v>
      </c>
      <c r="X55" s="174">
        <f ca="1" t="shared" si="9"/>
        <v>0</v>
      </c>
      <c r="Y55" s="174">
        <f ca="1" t="shared" si="10"/>
        <v>0</v>
      </c>
      <c r="Z55" s="174">
        <f ca="1" t="shared" si="11"/>
        <v>0</v>
      </c>
    </row>
    <row r="56" spans="1:26" ht="15">
      <c r="A56" s="47">
        <f ca="1" t="shared" si="6"/>
        <v>2069</v>
      </c>
      <c r="B56" s="47">
        <f t="shared" si="5"/>
        <v>50</v>
      </c>
      <c r="C56" s="174" t="str">
        <f ca="1">_xlfn.IFNA(HLOOKUP(B56,'Staggered Goals(All) Planner'!$B$6:$J$13,8,FALSE),"")</f>
        <v/>
      </c>
      <c r="D56" t="str">
        <f ca="1">IF(Table1[[#This Row],[Yrs to go]]&lt;yr_to_ret,"",_xlfn.IFNA(HLOOKUP(B56,'Staggered Goals(All) Planner'!$B$6:$J$21,16,FALSE),""))</f>
        <v/>
      </c>
      <c r="F56" s="174" t="str">
        <f ca="1">_xlfn.IFNA(HLOOKUP(B56,'Staggered Goals(All) Planner'!$B$28:$J$43,8,FALSE),"")</f>
        <v/>
      </c>
      <c r="I56" s="200">
        <f>IF(I55&gt;0,I55*(1+Retirement_Inputs!$B$15),IF((B56&lt;Retirement_Inputs!$B$11),0,Retirement_Inputs!$B$12*12))</f>
        <v>35348430.07568568</v>
      </c>
      <c r="J56" s="201">
        <f ca="1">SUMIF('Staggered Goals(All) Planner'!$B$51:$Z$51,YearlyCashFlow!B56,'Staggered Goals(All) Planner'!$B$58:$Z$58)</f>
        <v>0</v>
      </c>
      <c r="K56" s="101" t="str">
        <f ca="1">_xlfn.IFNA(HLOOKUP(B56,'Staggered Goals(All) Planner'!$B$51:$S$67,16,FALSE),"")</f>
        <v/>
      </c>
      <c r="L56" s="200">
        <f ca="1" t="shared" si="7"/>
        <v>0</v>
      </c>
      <c r="M56" s="174">
        <f ca="1">IF(Table1[[#This Row],[Yrs to go]]&lt;yr_to_ret,0,IF(Table1[[#This Row],[Yrs to go]]&gt;time,0,SUM(C56,F56,I56,J56)-Table1[[#This Row],[Yearly Income/Expense from other sources]]))</f>
        <v>35348430.07568568</v>
      </c>
      <c r="N56" s="174">
        <f ca="1">PV(Retirement_Inputs!$B$16,Table1[[#This Row],[Yrs to go]],,-Table1[[#This Row],[Total Cash Required]])</f>
        <v>1919008.3616008158</v>
      </c>
      <c r="O56" s="174">
        <f>IF(Table1[[#This Row],[Yrs to go]]&gt;=yr_to_ret,0,IF(Table1[[#This Row],[Yrs to go]]&gt;time,0,SUM(C56,F56,I56,J56)-Table1[[#This Row],[Yearly Income/Expense from other sources]]))</f>
        <v>0</v>
      </c>
      <c r="W56" s="174">
        <f ca="1" t="shared" si="8"/>
        <v>0</v>
      </c>
      <c r="X56" s="174">
        <f ca="1" t="shared" si="9"/>
        <v>0</v>
      </c>
      <c r="Y56" s="174">
        <f ca="1" t="shared" si="10"/>
        <v>0</v>
      </c>
      <c r="Z56" s="174">
        <f ca="1" t="shared" si="11"/>
        <v>0</v>
      </c>
    </row>
    <row r="57" spans="1:26" ht="15">
      <c r="A57" s="47">
        <f ca="1" t="shared" si="6"/>
        <v>2070</v>
      </c>
      <c r="B57" s="47">
        <f t="shared" si="5"/>
        <v>51</v>
      </c>
      <c r="C57" s="174" t="str">
        <f ca="1">_xlfn.IFNA(HLOOKUP(B57,'Staggered Goals(All) Planner'!$B$6:$J$13,8,FALSE),"")</f>
        <v/>
      </c>
      <c r="D57" t="str">
        <f ca="1">IF(Table1[[#This Row],[Yrs to go]]&lt;yr_to_ret,"",_xlfn.IFNA(HLOOKUP(B57,'Staggered Goals(All) Planner'!$B$6:$J$21,16,FALSE),""))</f>
        <v/>
      </c>
      <c r="F57" s="174" t="str">
        <f ca="1">_xlfn.IFNA(HLOOKUP(B57,'Staggered Goals(All) Planner'!$B$28:$J$43,8,FALSE),"")</f>
        <v/>
      </c>
      <c r="I57" s="200">
        <f>IF(I56&gt;0,I56*(1+Retirement_Inputs!$B$15),IF((B57&lt;Retirement_Inputs!$B$11),0,Retirement_Inputs!$B$12*12))</f>
        <v>37822820.18098368</v>
      </c>
      <c r="J57" s="201">
        <f ca="1">SUMIF('Staggered Goals(All) Planner'!$B$51:$Z$51,YearlyCashFlow!B57,'Staggered Goals(All) Planner'!$B$58:$Z$58)</f>
        <v>0</v>
      </c>
      <c r="K57" s="101" t="str">
        <f ca="1">_xlfn.IFNA(HLOOKUP(B57,'Staggered Goals(All) Planner'!$B$51:$S$67,16,FALSE),"")</f>
        <v/>
      </c>
      <c r="L57" s="200">
        <f ca="1" t="shared" si="7"/>
        <v>0</v>
      </c>
      <c r="M57" s="174">
        <f>IF(Table1[[#This Row],[Yrs to go]]&lt;yr_to_ret,0,IF(Table1[[#This Row],[Yrs to go]]&gt;time,0,SUM(C57,F57,I57,J57)-Table1[[#This Row],[Yearly Income/Expense from other sources]]))</f>
        <v>0</v>
      </c>
      <c r="N57" s="174">
        <f>PV(Retirement_Inputs!$B$16,Table1[[#This Row],[Yrs to go]],,-Table1[[#This Row],[Total Cash Required]])</f>
        <v>0</v>
      </c>
      <c r="O57" s="174">
        <f>IF(Table1[[#This Row],[Yrs to go]]&gt;=yr_to_ret,0,IF(Table1[[#This Row],[Yrs to go]]&gt;time,0,SUM(C57,F57,I57,J57)-Table1[[#This Row],[Yearly Income/Expense from other sources]]))</f>
        <v>0</v>
      </c>
      <c r="W57" s="174">
        <f ca="1" t="shared" si="8"/>
        <v>0</v>
      </c>
      <c r="X57" s="174">
        <f ca="1" t="shared" si="9"/>
        <v>0</v>
      </c>
      <c r="Y57" s="174">
        <f ca="1" t="shared" si="10"/>
        <v>0</v>
      </c>
      <c r="Z57" s="174">
        <f ca="1" t="shared" si="11"/>
        <v>0</v>
      </c>
    </row>
    <row r="58" spans="1:26" ht="15">
      <c r="A58" s="47">
        <f ca="1" t="shared" si="6"/>
        <v>2071</v>
      </c>
      <c r="B58" s="47">
        <f t="shared" si="5"/>
        <v>52</v>
      </c>
      <c r="C58" s="174" t="str">
        <f ca="1">_xlfn.IFNA(HLOOKUP(B58,'Staggered Goals(All) Planner'!$B$6:$J$13,8,FALSE),"")</f>
        <v/>
      </c>
      <c r="D58" t="str">
        <f ca="1">IF(Table1[[#This Row],[Yrs to go]]&lt;yr_to_ret,"",_xlfn.IFNA(HLOOKUP(B58,'Staggered Goals(All) Planner'!$B$6:$J$21,16,FALSE),""))</f>
        <v/>
      </c>
      <c r="F58" s="174" t="str">
        <f ca="1">_xlfn.IFNA(HLOOKUP(B58,'Staggered Goals(All) Planner'!$B$28:$J$43,8,FALSE),"")</f>
        <v/>
      </c>
      <c r="I58" s="200">
        <f>IF(I57&gt;0,I57*(1+Retirement_Inputs!$B$15),IF((B58&lt;Retirement_Inputs!$B$11),0,Retirement_Inputs!$B$12*12))</f>
        <v>40470417.59365254</v>
      </c>
      <c r="J58" s="201">
        <f ca="1">SUMIF('Staggered Goals(All) Planner'!$B$51:$Z$51,YearlyCashFlow!B58,'Staggered Goals(All) Planner'!$B$58:$Z$58)</f>
        <v>0</v>
      </c>
      <c r="K58" s="101" t="str">
        <f ca="1">_xlfn.IFNA(HLOOKUP(B58,'Staggered Goals(All) Planner'!$B$51:$S$67,16,FALSE),"")</f>
        <v/>
      </c>
      <c r="L58" s="200">
        <f ca="1" t="shared" si="7"/>
        <v>0</v>
      </c>
      <c r="M58" s="174">
        <f>IF(Table1[[#This Row],[Yrs to go]]&lt;yr_to_ret,0,IF(Table1[[#This Row],[Yrs to go]]&gt;time,0,SUM(C58,F58,I58,J58)-Table1[[#This Row],[Yearly Income/Expense from other sources]]))</f>
        <v>0</v>
      </c>
      <c r="N58" s="174">
        <f>PV(Retirement_Inputs!$B$16,Table1[[#This Row],[Yrs to go]],,-Table1[[#This Row],[Total Cash Required]])</f>
        <v>0</v>
      </c>
      <c r="O58" s="174">
        <f>IF(Table1[[#This Row],[Yrs to go]]&gt;=yr_to_ret,0,IF(Table1[[#This Row],[Yrs to go]]&gt;time,0,SUM(C58,F58,I58,J58)-Table1[[#This Row],[Yearly Income/Expense from other sources]]))</f>
        <v>0</v>
      </c>
      <c r="W58" s="174">
        <f ca="1" t="shared" si="8"/>
        <v>0</v>
      </c>
      <c r="X58" s="174">
        <f ca="1" t="shared" si="9"/>
        <v>0</v>
      </c>
      <c r="Y58" s="174">
        <f ca="1" t="shared" si="10"/>
        <v>0</v>
      </c>
      <c r="Z58" s="174">
        <f ca="1" t="shared" si="11"/>
        <v>0</v>
      </c>
    </row>
    <row r="59" spans="1:26" ht="15">
      <c r="A59" s="47">
        <f ca="1" t="shared" si="6"/>
        <v>2072</v>
      </c>
      <c r="B59" s="47">
        <f t="shared" si="5"/>
        <v>53</v>
      </c>
      <c r="C59" s="174" t="str">
        <f ca="1">_xlfn.IFNA(HLOOKUP(B59,'Staggered Goals(All) Planner'!$B$6:$J$13,8,FALSE),"")</f>
        <v/>
      </c>
      <c r="D59" t="str">
        <f ca="1">IF(Table1[[#This Row],[Yrs to go]]&lt;yr_to_ret,"",_xlfn.IFNA(HLOOKUP(B59,'Staggered Goals(All) Planner'!$B$6:$J$21,16,FALSE),""))</f>
        <v/>
      </c>
      <c r="F59" s="174" t="str">
        <f ca="1">_xlfn.IFNA(HLOOKUP(B59,'Staggered Goals(All) Planner'!$B$28:$J$43,8,FALSE),"")</f>
        <v/>
      </c>
      <c r="I59" s="200">
        <f>IF(I58&gt;0,I58*(1+Retirement_Inputs!$B$15),IF((B59&lt;Retirement_Inputs!$B$11),0,Retirement_Inputs!$B$12*12))</f>
        <v>43303346.82520822</v>
      </c>
      <c r="J59" s="201">
        <f ca="1">SUMIF('Staggered Goals(All) Planner'!$B$51:$Z$51,YearlyCashFlow!B59,'Staggered Goals(All) Planner'!$B$58:$Z$58)</f>
        <v>0</v>
      </c>
      <c r="K59" s="101" t="str">
        <f ca="1">_xlfn.IFNA(HLOOKUP(B59,'Staggered Goals(All) Planner'!$B$51:$S$67,16,FALSE),"")</f>
        <v/>
      </c>
      <c r="L59" s="200">
        <f ca="1" t="shared" si="7"/>
        <v>0</v>
      </c>
      <c r="M59" s="174">
        <f>IF(Table1[[#This Row],[Yrs to go]]&lt;yr_to_ret,0,IF(Table1[[#This Row],[Yrs to go]]&gt;time,0,SUM(C59,F59,I59,J59)-Table1[[#This Row],[Yearly Income/Expense from other sources]]))</f>
        <v>0</v>
      </c>
      <c r="N59" s="174">
        <f>PV(Retirement_Inputs!$B$16,Table1[[#This Row],[Yrs to go]],,-Table1[[#This Row],[Total Cash Required]])</f>
        <v>0</v>
      </c>
      <c r="O59" s="174">
        <f>IF(Table1[[#This Row],[Yrs to go]]&gt;=yr_to_ret,0,IF(Table1[[#This Row],[Yrs to go]]&gt;time,0,SUM(C59,F59,I59,J59)-Table1[[#This Row],[Yearly Income/Expense from other sources]]))</f>
        <v>0</v>
      </c>
      <c r="W59" s="174">
        <f ca="1" t="shared" si="8"/>
        <v>0</v>
      </c>
      <c r="X59" s="174">
        <f ca="1" t="shared" si="9"/>
        <v>0</v>
      </c>
      <c r="Y59" s="174">
        <f ca="1" t="shared" si="10"/>
        <v>0</v>
      </c>
      <c r="Z59" s="174">
        <f ca="1" t="shared" si="11"/>
        <v>0</v>
      </c>
    </row>
    <row r="60" spans="1:26" ht="15">
      <c r="A60" s="47">
        <f ca="1" t="shared" si="6"/>
        <v>2073</v>
      </c>
      <c r="B60" s="47">
        <f t="shared" si="5"/>
        <v>54</v>
      </c>
      <c r="C60" s="174" t="str">
        <f ca="1">_xlfn.IFNA(HLOOKUP(B60,'Staggered Goals(All) Planner'!$B$6:$J$13,8,FALSE),"")</f>
        <v/>
      </c>
      <c r="D60" t="str">
        <f ca="1">IF(Table1[[#This Row],[Yrs to go]]&lt;yr_to_ret,"",_xlfn.IFNA(HLOOKUP(B60,'Staggered Goals(All) Planner'!$B$6:$J$21,16,FALSE),""))</f>
        <v/>
      </c>
      <c r="F60" s="174" t="str">
        <f ca="1">_xlfn.IFNA(HLOOKUP(B60,'Staggered Goals(All) Planner'!$B$28:$J$43,8,FALSE),"")</f>
        <v/>
      </c>
      <c r="I60" s="200">
        <f>IF(I59&gt;0,I59*(1+Retirement_Inputs!$B$15),IF((B60&lt;Retirement_Inputs!$B$11),0,Retirement_Inputs!$B$12*12))</f>
        <v>46334581.1029728</v>
      </c>
      <c r="J60" s="201">
        <f ca="1">SUMIF('Staggered Goals(All) Planner'!$B$51:$Z$51,YearlyCashFlow!B60,'Staggered Goals(All) Planner'!$B$58:$Z$58)</f>
        <v>0</v>
      </c>
      <c r="K60" s="101" t="str">
        <f ca="1">_xlfn.IFNA(HLOOKUP(B60,'Staggered Goals(All) Planner'!$B$51:$S$67,16,FALSE),"")</f>
        <v/>
      </c>
      <c r="L60" s="200">
        <f ca="1" t="shared" si="7"/>
        <v>0</v>
      </c>
      <c r="M60" s="174">
        <f>IF(Table1[[#This Row],[Yrs to go]]&lt;yr_to_ret,0,IF(Table1[[#This Row],[Yrs to go]]&gt;time,0,SUM(C60,F60,I60,J60)-Table1[[#This Row],[Yearly Income/Expense from other sources]]))</f>
        <v>0</v>
      </c>
      <c r="N60" s="174">
        <f>PV(Retirement_Inputs!$B$16,Table1[[#This Row],[Yrs to go]],,-Table1[[#This Row],[Total Cash Required]])</f>
        <v>0</v>
      </c>
      <c r="O60" s="174">
        <f>IF(Table1[[#This Row],[Yrs to go]]&gt;=yr_to_ret,0,IF(Table1[[#This Row],[Yrs to go]]&gt;time,0,SUM(C60,F60,I60,J60)-Table1[[#This Row],[Yearly Income/Expense from other sources]]))</f>
        <v>0</v>
      </c>
      <c r="W60" s="174">
        <f ca="1" t="shared" si="8"/>
        <v>0</v>
      </c>
      <c r="X60" s="174">
        <f ca="1" t="shared" si="9"/>
        <v>0</v>
      </c>
      <c r="Y60" s="174">
        <f ca="1" t="shared" si="10"/>
        <v>0</v>
      </c>
      <c r="Z60" s="174">
        <f ca="1" t="shared" si="11"/>
        <v>0</v>
      </c>
    </row>
    <row r="61" spans="1:26" ht="15">
      <c r="A61" s="47">
        <f ca="1" t="shared" si="6"/>
        <v>2074</v>
      </c>
      <c r="B61" s="47">
        <f t="shared" si="5"/>
        <v>55</v>
      </c>
      <c r="C61" s="174" t="str">
        <f ca="1">_xlfn.IFNA(HLOOKUP(B61,'Staggered Goals(All) Planner'!$B$6:$J$13,8,FALSE),"")</f>
        <v/>
      </c>
      <c r="D61" t="str">
        <f ca="1">IF(Table1[[#This Row],[Yrs to go]]&lt;yr_to_ret,"",_xlfn.IFNA(HLOOKUP(B61,'Staggered Goals(All) Planner'!$B$6:$J$21,16,FALSE),""))</f>
        <v/>
      </c>
      <c r="F61" s="174" t="str">
        <f ca="1">_xlfn.IFNA(HLOOKUP(B61,'Staggered Goals(All) Planner'!$B$28:$J$43,8,FALSE),"")</f>
        <v/>
      </c>
      <c r="I61" s="200">
        <f>IF(I60&gt;0,I60*(1+Retirement_Inputs!$B$15),IF((B61&lt;Retirement_Inputs!$B$11),0,Retirement_Inputs!$B$12*12))</f>
        <v>49578001.780180894</v>
      </c>
      <c r="J61" s="201">
        <f ca="1">SUMIF('Staggered Goals(All) Planner'!$B$51:$Z$51,YearlyCashFlow!B61,'Staggered Goals(All) Planner'!$B$58:$Z$58)</f>
        <v>0</v>
      </c>
      <c r="K61" s="101" t="str">
        <f ca="1">_xlfn.IFNA(HLOOKUP(B61,'Staggered Goals(All) Planner'!$B$51:$S$67,16,FALSE),"")</f>
        <v/>
      </c>
      <c r="L61" s="200">
        <f ca="1" t="shared" si="7"/>
        <v>0</v>
      </c>
      <c r="M61" s="174">
        <f>IF(Table1[[#This Row],[Yrs to go]]&lt;yr_to_ret,0,IF(Table1[[#This Row],[Yrs to go]]&gt;time,0,SUM(C61,F61,I61,J61)-Table1[[#This Row],[Yearly Income/Expense from other sources]]))</f>
        <v>0</v>
      </c>
      <c r="N61" s="174">
        <f>PV(Retirement_Inputs!$B$16,Table1[[#This Row],[Yrs to go]],,-Table1[[#This Row],[Total Cash Required]])</f>
        <v>0</v>
      </c>
      <c r="O61" s="174">
        <f>IF(Table1[[#This Row],[Yrs to go]]&gt;=yr_to_ret,0,IF(Table1[[#This Row],[Yrs to go]]&gt;time,0,SUM(C61,F61,I61,J61)-Table1[[#This Row],[Yearly Income/Expense from other sources]]))</f>
        <v>0</v>
      </c>
      <c r="W61" s="174">
        <f ca="1" t="shared" si="8"/>
        <v>0</v>
      </c>
      <c r="X61" s="174">
        <f ca="1" t="shared" si="9"/>
        <v>0</v>
      </c>
      <c r="Y61" s="174">
        <f ca="1" t="shared" si="10"/>
        <v>0</v>
      </c>
      <c r="Z61" s="174">
        <f ca="1" t="shared" si="11"/>
        <v>0</v>
      </c>
    </row>
    <row r="62" spans="1:26" ht="15">
      <c r="A62" s="47">
        <f ca="1" t="shared" si="6"/>
        <v>2075</v>
      </c>
      <c r="B62" s="47">
        <f t="shared" si="5"/>
        <v>56</v>
      </c>
      <c r="C62" s="174" t="str">
        <f ca="1">_xlfn.IFNA(HLOOKUP(B62,'Staggered Goals(All) Planner'!$B$6:$J$13,8,FALSE),"")</f>
        <v/>
      </c>
      <c r="D62" t="str">
        <f ca="1">IF(Table1[[#This Row],[Yrs to go]]&lt;yr_to_ret,"",_xlfn.IFNA(HLOOKUP(B62,'Staggered Goals(All) Planner'!$B$6:$J$21,16,FALSE),""))</f>
        <v/>
      </c>
      <c r="F62" s="174" t="str">
        <f ca="1">_xlfn.IFNA(HLOOKUP(B62,'Staggered Goals(All) Planner'!$B$28:$J$43,8,FALSE),"")</f>
        <v/>
      </c>
      <c r="I62" s="200">
        <f>IF(I61&gt;0,I61*(1+Retirement_Inputs!$B$15),IF((B62&lt;Retirement_Inputs!$B$11),0,Retirement_Inputs!$B$12*12))</f>
        <v>53048461.90479356</v>
      </c>
      <c r="J62" s="201">
        <f ca="1">SUMIF('Staggered Goals(All) Planner'!$B$51:$Z$51,YearlyCashFlow!B62,'Staggered Goals(All) Planner'!$B$58:$Z$58)</f>
        <v>0</v>
      </c>
      <c r="K62" s="101" t="str">
        <f ca="1">_xlfn.IFNA(HLOOKUP(B62,'Staggered Goals(All) Planner'!$B$51:$S$67,16,FALSE),"")</f>
        <v/>
      </c>
      <c r="L62" s="200">
        <f ca="1" t="shared" si="7"/>
        <v>0</v>
      </c>
      <c r="M62" s="174">
        <f>IF(Table1[[#This Row],[Yrs to go]]&lt;yr_to_ret,0,IF(Table1[[#This Row],[Yrs to go]]&gt;time,0,SUM(C62,F62,I62,J62)-Table1[[#This Row],[Yearly Income/Expense from other sources]]))</f>
        <v>0</v>
      </c>
      <c r="N62" s="174">
        <f>PV(Retirement_Inputs!$B$16,Table1[[#This Row],[Yrs to go]],,-Table1[[#This Row],[Total Cash Required]])</f>
        <v>0</v>
      </c>
      <c r="O62" s="174">
        <f>IF(Table1[[#This Row],[Yrs to go]]&gt;=yr_to_ret,0,IF(Table1[[#This Row],[Yrs to go]]&gt;time,0,SUM(C62,F62,I62,J62)-Table1[[#This Row],[Yearly Income/Expense from other sources]]))</f>
        <v>0</v>
      </c>
      <c r="W62" s="174">
        <f ca="1" t="shared" si="8"/>
        <v>0</v>
      </c>
      <c r="X62" s="174">
        <f ca="1" t="shared" si="9"/>
        <v>0</v>
      </c>
      <c r="Y62" s="174">
        <f ca="1" t="shared" si="10"/>
        <v>0</v>
      </c>
      <c r="Z62" s="174">
        <f ca="1" t="shared" si="11"/>
        <v>0</v>
      </c>
    </row>
    <row r="63" spans="1:26" ht="15">
      <c r="A63" s="47">
        <f ca="1" t="shared" si="6"/>
        <v>2076</v>
      </c>
      <c r="B63" s="47">
        <f t="shared" si="5"/>
        <v>57</v>
      </c>
      <c r="C63" s="174" t="str">
        <f ca="1">_xlfn.IFNA(HLOOKUP(B63,'Staggered Goals(All) Planner'!$B$6:$J$13,8,FALSE),"")</f>
        <v/>
      </c>
      <c r="D63" t="str">
        <f ca="1">IF(Table1[[#This Row],[Yrs to go]]&lt;yr_to_ret,"",_xlfn.IFNA(HLOOKUP(B63,'Staggered Goals(All) Planner'!$B$6:$J$21,16,FALSE),""))</f>
        <v/>
      </c>
      <c r="F63" s="174" t="str">
        <f ca="1">_xlfn.IFNA(HLOOKUP(B63,'Staggered Goals(All) Planner'!$B$28:$J$43,8,FALSE),"")</f>
        <v/>
      </c>
      <c r="I63" s="200">
        <f>IF(I62&gt;0,I62*(1+Retirement_Inputs!$B$15),IF((B63&lt;Retirement_Inputs!$B$11),0,Retirement_Inputs!$B$12*12))</f>
        <v>56761854.23812912</v>
      </c>
      <c r="J63" s="201">
        <f ca="1">SUMIF('Staggered Goals(All) Planner'!$B$51:$Z$51,YearlyCashFlow!B63,'Staggered Goals(All) Planner'!$B$58:$Z$58)</f>
        <v>0</v>
      </c>
      <c r="K63" s="101" t="str">
        <f ca="1">_xlfn.IFNA(HLOOKUP(B63,'Staggered Goals(All) Planner'!$B$51:$S$67,16,FALSE),"")</f>
        <v/>
      </c>
      <c r="L63" s="200">
        <f ca="1" t="shared" si="7"/>
        <v>0</v>
      </c>
      <c r="M63" s="174">
        <f>IF(Table1[[#This Row],[Yrs to go]]&lt;yr_to_ret,0,IF(Table1[[#This Row],[Yrs to go]]&gt;time,0,SUM(C63,F63,I63,J63)-Table1[[#This Row],[Yearly Income/Expense from other sources]]))</f>
        <v>0</v>
      </c>
      <c r="N63" s="174">
        <f>PV(Retirement_Inputs!$B$16,Table1[[#This Row],[Yrs to go]],,-Table1[[#This Row],[Total Cash Required]])</f>
        <v>0</v>
      </c>
      <c r="O63" s="174">
        <f>IF(Table1[[#This Row],[Yrs to go]]&gt;=yr_to_ret,0,IF(Table1[[#This Row],[Yrs to go]]&gt;time,0,SUM(C63,F63,I63,J63)-Table1[[#This Row],[Yearly Income/Expense from other sources]]))</f>
        <v>0</v>
      </c>
      <c r="W63" s="174">
        <f ca="1" t="shared" si="8"/>
        <v>0</v>
      </c>
      <c r="X63" s="174">
        <f ca="1" t="shared" si="9"/>
        <v>0</v>
      </c>
      <c r="Y63" s="174">
        <f ca="1" t="shared" si="10"/>
        <v>0</v>
      </c>
      <c r="Z63" s="174">
        <f ca="1" t="shared" si="11"/>
        <v>0</v>
      </c>
    </row>
    <row r="64" spans="1:26" ht="15">
      <c r="A64" s="47">
        <f aca="true" t="shared" si="12" ref="A64:A75">A63+1</f>
        <v>2077</v>
      </c>
      <c r="B64" s="47">
        <f aca="true" t="shared" si="13" ref="B64:B75">B63+1</f>
        <v>58</v>
      </c>
      <c r="C64" s="174" t="str">
        <f ca="1">_xlfn.IFNA(HLOOKUP(B64,'Staggered Goals(All) Planner'!$B$6:$J$13,8,FALSE),"")</f>
        <v/>
      </c>
      <c r="F64" s="174" t="str">
        <f ca="1">_xlfn.IFNA(HLOOKUP(B64,'Staggered Goals(All) Planner'!$B$28:$J$43,8,FALSE),"")</f>
        <v/>
      </c>
      <c r="I64" s="200">
        <f>IF(I63&gt;0,I63*(1+Retirement_Inputs!$B$15),IF((B64&lt;Retirement_Inputs!$B$11),0,Retirement_Inputs!$B$12*12))</f>
        <v>60735184.03479816</v>
      </c>
      <c r="J64" s="257">
        <f ca="1">SUMIF('Staggered Goals(All) Planner'!$B$51:$Z$51,YearlyCashFlow!B64,'Staggered Goals(All) Planner'!$B$58:$Z$58)</f>
        <v>0</v>
      </c>
      <c r="K64" s="101" t="str">
        <f ca="1">_xlfn.IFNA(HLOOKUP(B64,'Staggered Goals(All) Planner'!$B$51:$S$67,16,FALSE),"")</f>
        <v/>
      </c>
      <c r="L64" s="200">
        <f ca="1" t="shared" si="7"/>
        <v>0</v>
      </c>
      <c r="M64" s="210">
        <f>IF(Table1[[#This Row],[Yrs to go]]&lt;yr_to_ret,0,IF(Table1[[#This Row],[Yrs to go]]&gt;time,0,SUM(C64,F64,I64,J64)-Table1[[#This Row],[Yearly Income/Expense from other sources]]))</f>
        <v>0</v>
      </c>
      <c r="N64" s="209">
        <f>PV(Retirement_Inputs!$B$16,Table1[[#This Row],[Yrs to go]],,-Table1[[#This Row],[Total Cash Required]])</f>
        <v>0</v>
      </c>
      <c r="O64" s="174">
        <f>IF(Table1[[#This Row],[Yrs to go]]&gt;=yr_to_ret,0,IF(Table1[[#This Row],[Yrs to go]]&gt;time,0,SUM(C64,F64,I64,J64)-Table1[[#This Row],[Yearly Income/Expense from other sources]]))</f>
        <v>0</v>
      </c>
      <c r="W64" s="174">
        <f ca="1" t="shared" si="8"/>
        <v>0</v>
      </c>
      <c r="X64" s="174">
        <f ca="1" t="shared" si="9"/>
        <v>0</v>
      </c>
      <c r="Y64" s="174">
        <f ca="1" t="shared" si="10"/>
        <v>0</v>
      </c>
      <c r="Z64" s="174">
        <f ca="1" t="shared" si="11"/>
        <v>0</v>
      </c>
    </row>
    <row r="65" spans="1:26" ht="15">
      <c r="A65" s="47">
        <f ca="1" t="shared" si="12"/>
        <v>2078</v>
      </c>
      <c r="B65" s="47">
        <f t="shared" si="13"/>
        <v>59</v>
      </c>
      <c r="C65" s="174" t="str">
        <f ca="1">_xlfn.IFNA(HLOOKUP(B65,'Staggered Goals(All) Planner'!$B$6:$J$13,8,FALSE),"")</f>
        <v/>
      </c>
      <c r="F65" s="174" t="str">
        <f ca="1">_xlfn.IFNA(HLOOKUP(B65,'Staggered Goals(All) Planner'!$B$28:$J$43,8,FALSE),"")</f>
        <v/>
      </c>
      <c r="I65" s="200">
        <f>IF(I64&gt;0,I64*(1+Retirement_Inputs!$B$15),IF((B65&lt;Retirement_Inputs!$B$11),0,Retirement_Inputs!$B$12*12))</f>
        <v>64986646.91723403</v>
      </c>
      <c r="J65" s="257">
        <f ca="1">SUMIF('Staggered Goals(All) Planner'!$B$51:$Z$51,YearlyCashFlow!B65,'Staggered Goals(All) Planner'!$B$58:$Z$58)</f>
        <v>0</v>
      </c>
      <c r="K65" s="101" t="str">
        <f ca="1">_xlfn.IFNA(HLOOKUP(B65,'Staggered Goals(All) Planner'!$B$51:$S$67,16,FALSE),"")</f>
        <v/>
      </c>
      <c r="L65" s="200">
        <f ca="1" t="shared" si="7"/>
        <v>0</v>
      </c>
      <c r="M65" s="210">
        <f>IF(Table1[[#This Row],[Yrs to go]]&lt;yr_to_ret,0,IF(Table1[[#This Row],[Yrs to go]]&gt;time,0,SUM(C65,F65,I65,J65)-Table1[[#This Row],[Yearly Income/Expense from other sources]]))</f>
        <v>0</v>
      </c>
      <c r="N65" s="209">
        <f>PV(Retirement_Inputs!$B$16,Table1[[#This Row],[Yrs to go]],,-Table1[[#This Row],[Total Cash Required]])</f>
        <v>0</v>
      </c>
      <c r="O65" s="174">
        <f>IF(Table1[[#This Row],[Yrs to go]]&gt;=yr_to_ret,0,IF(Table1[[#This Row],[Yrs to go]]&gt;time,0,SUM(C65,F65,I65,J65)-Table1[[#This Row],[Yearly Income/Expense from other sources]]))</f>
        <v>0</v>
      </c>
      <c r="W65" s="174">
        <f ca="1" t="shared" si="8"/>
        <v>0</v>
      </c>
      <c r="X65" s="174">
        <f ca="1" t="shared" si="9"/>
        <v>0</v>
      </c>
      <c r="Y65" s="174">
        <f ca="1" t="shared" si="10"/>
        <v>0</v>
      </c>
      <c r="Z65" s="174">
        <f ca="1" t="shared" si="11"/>
        <v>0</v>
      </c>
    </row>
    <row r="66" spans="1:26" ht="15">
      <c r="A66" s="47">
        <f ca="1" t="shared" si="12"/>
        <v>2079</v>
      </c>
      <c r="B66" s="47">
        <f t="shared" si="13"/>
        <v>60</v>
      </c>
      <c r="C66" s="174" t="str">
        <f ca="1">_xlfn.IFNA(HLOOKUP(B66,'Staggered Goals(All) Planner'!$B$6:$J$13,8,FALSE),"")</f>
        <v/>
      </c>
      <c r="F66" s="174" t="str">
        <f ca="1">_xlfn.IFNA(HLOOKUP(B66,'Staggered Goals(All) Planner'!$B$28:$J$43,8,FALSE),"")</f>
        <v/>
      </c>
      <c r="I66" s="200">
        <f>IF(I65&gt;0,I65*(1+Retirement_Inputs!$B$15),IF((B66&lt;Retirement_Inputs!$B$11),0,Retirement_Inputs!$B$12*12))</f>
        <v>69535712.20144042</v>
      </c>
      <c r="J66" s="257">
        <f ca="1">SUMIF('Staggered Goals(All) Planner'!$B$51:$Z$51,YearlyCashFlow!B66,'Staggered Goals(All) Planner'!$B$58:$Z$58)</f>
        <v>0</v>
      </c>
      <c r="K66" s="101" t="str">
        <f ca="1">_xlfn.IFNA(HLOOKUP(B66,'Staggered Goals(All) Planner'!$B$51:$S$67,16,FALSE),"")</f>
        <v/>
      </c>
      <c r="L66" s="200">
        <f ca="1" t="shared" si="7"/>
        <v>0</v>
      </c>
      <c r="M66" s="210">
        <f>IF(Table1[[#This Row],[Yrs to go]]&lt;yr_to_ret,0,IF(Table1[[#This Row],[Yrs to go]]&gt;time,0,SUM(C66,F66,I66,J66)-Table1[[#This Row],[Yearly Income/Expense from other sources]]))</f>
        <v>0</v>
      </c>
      <c r="N66" s="209">
        <f>PV(Retirement_Inputs!$B$16,Table1[[#This Row],[Yrs to go]],,-Table1[[#This Row],[Total Cash Required]])</f>
        <v>0</v>
      </c>
      <c r="O66" s="174">
        <f>IF(Table1[[#This Row],[Yrs to go]]&gt;=yr_to_ret,0,IF(Table1[[#This Row],[Yrs to go]]&gt;time,0,SUM(C66,F66,I66,J66)-Table1[[#This Row],[Yearly Income/Expense from other sources]]))</f>
        <v>0</v>
      </c>
      <c r="W66" s="174">
        <f ca="1" t="shared" si="8"/>
        <v>0</v>
      </c>
      <c r="X66" s="174">
        <f ca="1" t="shared" si="9"/>
        <v>0</v>
      </c>
      <c r="Y66" s="174">
        <f ca="1" t="shared" si="10"/>
        <v>0</v>
      </c>
      <c r="Z66" s="174">
        <f ca="1" t="shared" si="11"/>
        <v>0</v>
      </c>
    </row>
    <row r="67" spans="1:26" ht="15">
      <c r="A67" s="47">
        <f ca="1" t="shared" si="12"/>
        <v>2080</v>
      </c>
      <c r="B67" s="47">
        <f t="shared" si="13"/>
        <v>61</v>
      </c>
      <c r="C67" s="174" t="str">
        <f ca="1">_xlfn.IFNA(HLOOKUP(B67,'Staggered Goals(All) Planner'!$B$6:$J$13,8,FALSE),"")</f>
        <v/>
      </c>
      <c r="F67" s="174" t="str">
        <f ca="1">_xlfn.IFNA(HLOOKUP(B67,'Staggered Goals(All) Planner'!$B$28:$J$43,8,FALSE),"")</f>
        <v/>
      </c>
      <c r="I67" s="200">
        <f>IF(I66&gt;0,I66*(1+Retirement_Inputs!$B$15),IF((B67&lt;Retirement_Inputs!$B$11),0,Retirement_Inputs!$B$12*12))</f>
        <v>74403212.05554126</v>
      </c>
      <c r="J67" s="257">
        <f ca="1">SUMIF('Staggered Goals(All) Planner'!$B$51:$Z$51,YearlyCashFlow!B67,'Staggered Goals(All) Planner'!$B$58:$Z$58)</f>
        <v>0</v>
      </c>
      <c r="K67" s="101" t="str">
        <f ca="1">_xlfn.IFNA(HLOOKUP(B67,'Staggered Goals(All) Planner'!$B$51:$S$67,16,FALSE),"")</f>
        <v/>
      </c>
      <c r="L67" s="200">
        <f ca="1" t="shared" si="7"/>
        <v>0</v>
      </c>
      <c r="M67" s="210">
        <f>IF(Table1[[#This Row],[Yrs to go]]&lt;yr_to_ret,0,IF(Table1[[#This Row],[Yrs to go]]&gt;time,0,SUM(C67,F67,I67,J67)-Table1[[#This Row],[Yearly Income/Expense from other sources]]))</f>
        <v>0</v>
      </c>
      <c r="N67" s="209">
        <f>PV(Retirement_Inputs!$B$16,Table1[[#This Row],[Yrs to go]],,-Table1[[#This Row],[Total Cash Required]])</f>
        <v>0</v>
      </c>
      <c r="O67" s="174">
        <f>IF(Table1[[#This Row],[Yrs to go]]&gt;=yr_to_ret,0,IF(Table1[[#This Row],[Yrs to go]]&gt;time,0,SUM(C67,F67,I67,J67)-Table1[[#This Row],[Yearly Income/Expense from other sources]]))</f>
        <v>0</v>
      </c>
      <c r="W67" s="174">
        <f ca="1" t="shared" si="8"/>
        <v>0</v>
      </c>
      <c r="X67" s="174">
        <f ca="1" t="shared" si="9"/>
        <v>0</v>
      </c>
      <c r="Y67" s="174">
        <f ca="1" t="shared" si="10"/>
        <v>0</v>
      </c>
      <c r="Z67" s="174">
        <f ca="1" t="shared" si="11"/>
        <v>0</v>
      </c>
    </row>
    <row r="68" spans="1:26" ht="15">
      <c r="A68" s="47">
        <f ca="1" t="shared" si="12"/>
        <v>2081</v>
      </c>
      <c r="B68" s="47">
        <f t="shared" si="13"/>
        <v>62</v>
      </c>
      <c r="C68" s="174" t="str">
        <f ca="1">_xlfn.IFNA(HLOOKUP(B68,'Staggered Goals(All) Planner'!$B$6:$J$13,8,FALSE),"")</f>
        <v/>
      </c>
      <c r="F68" s="174" t="str">
        <f ca="1">_xlfn.IFNA(HLOOKUP(B68,'Staggered Goals(All) Planner'!$B$28:$J$43,8,FALSE),"")</f>
        <v/>
      </c>
      <c r="I68" s="200">
        <f>IF(I67&gt;0,I67*(1+Retirement_Inputs!$B$15),IF((B68&lt;Retirement_Inputs!$B$11),0,Retirement_Inputs!$B$12*12))</f>
        <v>79611436.89942916</v>
      </c>
      <c r="J68" s="257">
        <f ca="1">SUMIF('Staggered Goals(All) Planner'!$B$51:$Z$51,YearlyCashFlow!B68,'Staggered Goals(All) Planner'!$B$58:$Z$58)</f>
        <v>0</v>
      </c>
      <c r="K68" s="101" t="str">
        <f ca="1">_xlfn.IFNA(HLOOKUP(B68,'Staggered Goals(All) Planner'!$B$51:$S$67,16,FALSE),"")</f>
        <v/>
      </c>
      <c r="L68" s="200">
        <f ca="1" t="shared" si="7"/>
        <v>0</v>
      </c>
      <c r="M68" s="210">
        <f>IF(Table1[[#This Row],[Yrs to go]]&lt;yr_to_ret,0,IF(Table1[[#This Row],[Yrs to go]]&gt;time,0,SUM(C68,F68,I68,J68)-Table1[[#This Row],[Yearly Income/Expense from other sources]]))</f>
        <v>0</v>
      </c>
      <c r="N68" s="209">
        <f>PV(Retirement_Inputs!$B$16,Table1[[#This Row],[Yrs to go]],,-Table1[[#This Row],[Total Cash Required]])</f>
        <v>0</v>
      </c>
      <c r="O68" s="174">
        <f>IF(Table1[[#This Row],[Yrs to go]]&gt;=yr_to_ret,0,IF(Table1[[#This Row],[Yrs to go]]&gt;time,0,SUM(C68,F68,I68,J68)-Table1[[#This Row],[Yearly Income/Expense from other sources]]))</f>
        <v>0</v>
      </c>
      <c r="W68" s="174">
        <f ca="1" t="shared" si="8"/>
        <v>0</v>
      </c>
      <c r="X68" s="174">
        <f ca="1" t="shared" si="9"/>
        <v>0</v>
      </c>
      <c r="Y68" s="174">
        <f ca="1" t="shared" si="10"/>
        <v>0</v>
      </c>
      <c r="Z68" s="174">
        <f ca="1" t="shared" si="11"/>
        <v>0</v>
      </c>
    </row>
    <row r="69" spans="1:26" ht="15">
      <c r="A69" s="47">
        <f ca="1" t="shared" si="12"/>
        <v>2082</v>
      </c>
      <c r="B69" s="47">
        <f t="shared" si="13"/>
        <v>63</v>
      </c>
      <c r="C69" s="174" t="str">
        <f ca="1">_xlfn.IFNA(HLOOKUP(B69,'Staggered Goals(All) Planner'!$B$6:$J$13,8,FALSE),"")</f>
        <v/>
      </c>
      <c r="F69" s="174" t="str">
        <f ca="1">_xlfn.IFNA(HLOOKUP(B69,'Staggered Goals(All) Planner'!$B$28:$J$43,8,FALSE),"")</f>
        <v/>
      </c>
      <c r="I69" s="200">
        <f>IF(I68&gt;0,I68*(1+Retirement_Inputs!$B$15),IF((B69&lt;Retirement_Inputs!$B$11),0,Retirement_Inputs!$B$12*12))</f>
        <v>85184237.4823892</v>
      </c>
      <c r="J69" s="257">
        <f ca="1">SUMIF('Staggered Goals(All) Planner'!$B$51:$Z$51,YearlyCashFlow!B69,'Staggered Goals(All) Planner'!$B$58:$Z$58)</f>
        <v>0</v>
      </c>
      <c r="K69" s="101" t="str">
        <f ca="1">_xlfn.IFNA(HLOOKUP(B69,'Staggered Goals(All) Planner'!$B$51:$S$67,16,FALSE),"")</f>
        <v/>
      </c>
      <c r="L69" s="200">
        <f ca="1" t="shared" si="7"/>
        <v>0</v>
      </c>
      <c r="M69" s="210">
        <f>IF(Table1[[#This Row],[Yrs to go]]&lt;yr_to_ret,0,IF(Table1[[#This Row],[Yrs to go]]&gt;time,0,SUM(C69,F69,I69,J69)-Table1[[#This Row],[Yearly Income/Expense from other sources]]))</f>
        <v>0</v>
      </c>
      <c r="N69" s="209">
        <f>PV(Retirement_Inputs!$B$16,Table1[[#This Row],[Yrs to go]],,-Table1[[#This Row],[Total Cash Required]])</f>
        <v>0</v>
      </c>
      <c r="O69" s="174">
        <f>IF(Table1[[#This Row],[Yrs to go]]&gt;=yr_to_ret,0,IF(Table1[[#This Row],[Yrs to go]]&gt;time,0,SUM(C69,F69,I69,J69)-Table1[[#This Row],[Yearly Income/Expense from other sources]]))</f>
        <v>0</v>
      </c>
      <c r="W69" s="174">
        <f ca="1" t="shared" si="8"/>
        <v>0</v>
      </c>
      <c r="X69" s="174">
        <f ca="1" t="shared" si="9"/>
        <v>0</v>
      </c>
      <c r="Y69" s="174">
        <f ca="1" t="shared" si="10"/>
        <v>0</v>
      </c>
      <c r="Z69" s="174">
        <f ca="1" t="shared" si="11"/>
        <v>0</v>
      </c>
    </row>
    <row r="70" spans="1:26" ht="15">
      <c r="A70" s="47">
        <f ca="1" t="shared" si="12"/>
        <v>2083</v>
      </c>
      <c r="B70" s="47">
        <f t="shared" si="13"/>
        <v>64</v>
      </c>
      <c r="C70" s="174" t="str">
        <f ca="1">_xlfn.IFNA(HLOOKUP(B70,'Staggered Goals(All) Planner'!$B$6:$J$13,8,FALSE),"")</f>
        <v/>
      </c>
      <c r="F70" s="174" t="str">
        <f ca="1">_xlfn.IFNA(HLOOKUP(B70,'Staggered Goals(All) Planner'!$B$28:$J$43,8,FALSE),"")</f>
        <v/>
      </c>
      <c r="I70" s="200">
        <f>IF(I69&gt;0,I69*(1+Retirement_Inputs!$B$15),IF((B70&lt;Retirement_Inputs!$B$11),0,Retirement_Inputs!$B$12*12))</f>
        <v>91147134.10615644</v>
      </c>
      <c r="J70" s="257">
        <f ca="1">SUMIF('Staggered Goals(All) Planner'!$B$51:$Z$51,YearlyCashFlow!B70,'Staggered Goals(All) Planner'!$B$58:$Z$58)</f>
        <v>0</v>
      </c>
      <c r="K70" s="101" t="str">
        <f ca="1">_xlfn.IFNA(HLOOKUP(B70,'Staggered Goals(All) Planner'!$B$51:$S$67,16,FALSE),"")</f>
        <v/>
      </c>
      <c r="L70" s="200">
        <f ca="1" t="shared" si="7"/>
        <v>0</v>
      </c>
      <c r="M70" s="210">
        <f>IF(Table1[[#This Row],[Yrs to go]]&lt;yr_to_ret,0,IF(Table1[[#This Row],[Yrs to go]]&gt;time,0,SUM(C70,F70,I70,J70)-Table1[[#This Row],[Yearly Income/Expense from other sources]]))</f>
        <v>0</v>
      </c>
      <c r="N70" s="209">
        <f>PV(Retirement_Inputs!$B$16,Table1[[#This Row],[Yrs to go]],,-Table1[[#This Row],[Total Cash Required]])</f>
        <v>0</v>
      </c>
      <c r="O70" s="174">
        <f>IF(Table1[[#This Row],[Yrs to go]]&gt;=yr_to_ret,0,IF(Table1[[#This Row],[Yrs to go]]&gt;time,0,SUM(C70,F70,I70,J70)-Table1[[#This Row],[Yearly Income/Expense from other sources]]))</f>
        <v>0</v>
      </c>
      <c r="W70" s="174">
        <f ca="1" t="shared" si="8"/>
        <v>0</v>
      </c>
      <c r="X70" s="174">
        <f ca="1" t="shared" si="9"/>
        <v>0</v>
      </c>
      <c r="Y70" s="174">
        <f ca="1" t="shared" si="10"/>
        <v>0</v>
      </c>
      <c r="Z70" s="174">
        <f ca="1" t="shared" si="11"/>
        <v>0</v>
      </c>
    </row>
    <row r="71" spans="1:26" ht="15">
      <c r="A71" s="47">
        <f ca="1" t="shared" si="12"/>
        <v>2084</v>
      </c>
      <c r="B71" s="47">
        <f t="shared" si="13"/>
        <v>65</v>
      </c>
      <c r="C71" s="174" t="str">
        <f ca="1">_xlfn.IFNA(HLOOKUP(B71,'Staggered Goals(All) Planner'!$B$6:$J$13,8,FALSE),"")</f>
        <v/>
      </c>
      <c r="F71" s="174" t="str">
        <f ca="1">_xlfn.IFNA(HLOOKUP(B71,'Staggered Goals(All) Planner'!$B$28:$J$43,8,FALSE),"")</f>
        <v/>
      </c>
      <c r="I71" s="200">
        <f>IF(I70&gt;0,I70*(1+Retirement_Inputs!$B$15),IF((B71&lt;Retirement_Inputs!$B$11),0,Retirement_Inputs!$B$12*12))</f>
        <v>97527433.49358739</v>
      </c>
      <c r="J71" s="257">
        <f ca="1">SUMIF('Staggered Goals(All) Planner'!$B$51:$Z$51,YearlyCashFlow!B71,'Staggered Goals(All) Planner'!$B$58:$Z$58)</f>
        <v>0</v>
      </c>
      <c r="K71" s="101" t="str">
        <f ca="1">_xlfn.IFNA(HLOOKUP(B71,'Staggered Goals(All) Planner'!$B$51:$S$67,16,FALSE),"")</f>
        <v/>
      </c>
      <c r="L71" s="200">
        <f aca="true" t="shared" si="14" ref="L71:L90">SUM(W71:Z71)</f>
        <v>0</v>
      </c>
      <c r="M71" s="210">
        <f>IF(Table1[[#This Row],[Yrs to go]]&lt;yr_to_ret,0,IF(Table1[[#This Row],[Yrs to go]]&gt;time,0,SUM(C71,F71,I71,J71)-Table1[[#This Row],[Yearly Income/Expense from other sources]]))</f>
        <v>0</v>
      </c>
      <c r="N71" s="209">
        <f>PV(Retirement_Inputs!$B$16,Table1[[#This Row],[Yrs to go]],,-Table1[[#This Row],[Total Cash Required]])</f>
        <v>0</v>
      </c>
      <c r="O71" s="174">
        <f>IF(Table1[[#This Row],[Yrs to go]]&gt;=yr_to_ret,0,IF(Table1[[#This Row],[Yrs to go]]&gt;time,0,SUM(C71,F71,I71,J71)-Table1[[#This Row],[Yearly Income/Expense from other sources]]))</f>
        <v>0</v>
      </c>
      <c r="W71" s="174">
        <f aca="true" t="shared" si="15" ref="W71:W90">IF(A71&lt;sr_st1,0,IF(A71&lt;sr_end1,((1+sr_rate1)^(A71-sr_st1))*source1*12,0))</f>
        <v>0</v>
      </c>
      <c r="X71" s="174">
        <f aca="true" t="shared" si="16" ref="X71:X102">IF(A71&lt;sr_st2,0,IF(A71&lt;sr_end2,((1+sr_rate2)^(A71-sr_st2))*source2*12,0))</f>
        <v>0</v>
      </c>
      <c r="Y71" s="174">
        <f aca="true" t="shared" si="17" ref="Y71:Y102">IF(A71&lt;sr_st3,0,IF(A71&lt;sr_end3,((1+sr_rate3)^(A71-sr_st3))*source3*12,0))</f>
        <v>0</v>
      </c>
      <c r="Z71" s="174">
        <f aca="true" t="shared" si="18" ref="Z71:Z90">IF(A71&lt;sr_st4,0,IF(A71&lt;sr_end4,((1+sr_rate4)^(A71-sr_st4))*source4*12,0))</f>
        <v>0</v>
      </c>
    </row>
    <row r="72" spans="1:26" ht="15">
      <c r="A72" s="47">
        <f ca="1" t="shared" si="12"/>
        <v>2085</v>
      </c>
      <c r="B72" s="47">
        <f t="shared" si="13"/>
        <v>66</v>
      </c>
      <c r="C72" s="174" t="str">
        <f ca="1">_xlfn.IFNA(HLOOKUP(B72,'Staggered Goals(All) Planner'!$B$6:$J$13,8,FALSE),"")</f>
        <v/>
      </c>
      <c r="F72" s="174" t="str">
        <f ca="1">_xlfn.IFNA(HLOOKUP(B72,'Staggered Goals(All) Planner'!$B$28:$J$43,8,FALSE),"")</f>
        <v/>
      </c>
      <c r="I72" s="200">
        <f>IF(I71&gt;0,I71*(1+Retirement_Inputs!$B$15),IF((B72&lt;Retirement_Inputs!$B$11),0,Retirement_Inputs!$B$12*12))</f>
        <v>104354353.8381385</v>
      </c>
      <c r="J72" s="257">
        <f ca="1">SUMIF('Staggered Goals(All) Planner'!$B$51:$Z$51,YearlyCashFlow!B72,'Staggered Goals(All) Planner'!$B$58:$Z$58)</f>
        <v>0</v>
      </c>
      <c r="K72" s="101" t="str">
        <f ca="1">_xlfn.IFNA(HLOOKUP(B72,'Staggered Goals(All) Planner'!$B$51:$S$67,16,FALSE),"")</f>
        <v/>
      </c>
      <c r="L72" s="200">
        <f ca="1" t="shared" si="14"/>
        <v>0</v>
      </c>
      <c r="M72" s="210">
        <f>IF(Table1[[#This Row],[Yrs to go]]&lt;yr_to_ret,0,IF(Table1[[#This Row],[Yrs to go]]&gt;time,0,SUM(C72,F72,I72,J72)-Table1[[#This Row],[Yearly Income/Expense from other sources]]))</f>
        <v>0</v>
      </c>
      <c r="N72" s="209">
        <f>PV(Retirement_Inputs!$B$16,Table1[[#This Row],[Yrs to go]],,-Table1[[#This Row],[Total Cash Required]])</f>
        <v>0</v>
      </c>
      <c r="O72" s="174">
        <f>IF(Table1[[#This Row],[Yrs to go]]&gt;=yr_to_ret,0,IF(Table1[[#This Row],[Yrs to go]]&gt;time,0,SUM(C72,F72,I72,J72)-Table1[[#This Row],[Yearly Income/Expense from other sources]]))</f>
        <v>0</v>
      </c>
      <c r="W72" s="174">
        <f ca="1" t="shared" si="15"/>
        <v>0</v>
      </c>
      <c r="X72" s="174">
        <f ca="1" t="shared" si="16"/>
        <v>0</v>
      </c>
      <c r="Y72" s="174">
        <f ca="1" t="shared" si="17"/>
        <v>0</v>
      </c>
      <c r="Z72" s="174">
        <f ca="1" t="shared" si="18"/>
        <v>0</v>
      </c>
    </row>
    <row r="73" spans="1:26" ht="15">
      <c r="A73" s="47">
        <f ca="1" t="shared" si="12"/>
        <v>2086</v>
      </c>
      <c r="B73" s="47">
        <f t="shared" si="13"/>
        <v>67</v>
      </c>
      <c r="C73" s="174" t="str">
        <f ca="1">_xlfn.IFNA(HLOOKUP(B73,'Staggered Goals(All) Planner'!$B$6:$J$13,8,FALSE),"")</f>
        <v/>
      </c>
      <c r="F73" s="174" t="str">
        <f ca="1">_xlfn.IFNA(HLOOKUP(B73,'Staggered Goals(All) Planner'!$B$28:$J$43,8,FALSE),"")</f>
        <v/>
      </c>
      <c r="I73" s="200">
        <f>IF(I72&gt;0,I72*(1+Retirement_Inputs!$B$15),IF((B73&lt;Retirement_Inputs!$B$11),0,Retirement_Inputs!$B$12*12))</f>
        <v>111659158.6068082</v>
      </c>
      <c r="J73" s="257">
        <f ca="1">SUMIF('Staggered Goals(All) Planner'!$B$51:$Z$51,YearlyCashFlow!B73,'Staggered Goals(All) Planner'!$B$58:$Z$58)</f>
        <v>0</v>
      </c>
      <c r="K73" s="101" t="str">
        <f ca="1">_xlfn.IFNA(HLOOKUP(B73,'Staggered Goals(All) Planner'!$B$51:$S$67,16,FALSE),"")</f>
        <v/>
      </c>
      <c r="L73" s="200">
        <f ca="1" t="shared" si="14"/>
        <v>0</v>
      </c>
      <c r="M73" s="210">
        <f>IF(Table1[[#This Row],[Yrs to go]]&lt;yr_to_ret,0,IF(Table1[[#This Row],[Yrs to go]]&gt;time,0,SUM(C73,F73,I73,J73)-Table1[[#This Row],[Yearly Income/Expense from other sources]]))</f>
        <v>0</v>
      </c>
      <c r="N73" s="209">
        <f>PV(Retirement_Inputs!$B$16,Table1[[#This Row],[Yrs to go]],,-Table1[[#This Row],[Total Cash Required]])</f>
        <v>0</v>
      </c>
      <c r="O73" s="174">
        <f>IF(Table1[[#This Row],[Yrs to go]]&gt;=yr_to_ret,0,IF(Table1[[#This Row],[Yrs to go]]&gt;time,0,SUM(C73,F73,I73,J73)-Table1[[#This Row],[Yearly Income/Expense from other sources]]))</f>
        <v>0</v>
      </c>
      <c r="W73" s="174">
        <f ca="1" t="shared" si="15"/>
        <v>0</v>
      </c>
      <c r="X73" s="174">
        <f ca="1" t="shared" si="16"/>
        <v>0</v>
      </c>
      <c r="Y73" s="174">
        <f ca="1" t="shared" si="17"/>
        <v>0</v>
      </c>
      <c r="Z73" s="174">
        <f ca="1" t="shared" si="18"/>
        <v>0</v>
      </c>
    </row>
    <row r="74" spans="1:26" ht="15">
      <c r="A74" s="47">
        <f ca="1" t="shared" si="12"/>
        <v>2087</v>
      </c>
      <c r="B74" s="47">
        <f t="shared" si="13"/>
        <v>68</v>
      </c>
      <c r="C74" s="174" t="str">
        <f ca="1">_xlfn.IFNA(HLOOKUP(B74,'Staggered Goals(All) Planner'!$B$6:$J$13,8,FALSE),"")</f>
        <v/>
      </c>
      <c r="F74" s="174" t="str">
        <f ca="1">_xlfn.IFNA(HLOOKUP(B74,'Staggered Goals(All) Planner'!$B$28:$J$43,8,FALSE),"")</f>
        <v/>
      </c>
      <c r="I74" s="200">
        <f>IF(I73&gt;0,I73*(1+Retirement_Inputs!$B$15),IF((B74&lt;Retirement_Inputs!$B$11),0,Retirement_Inputs!$B$12*12))</f>
        <v>119475299.70928478</v>
      </c>
      <c r="J74" s="257">
        <f ca="1">SUMIF('Staggered Goals(All) Planner'!$B$51:$Z$51,YearlyCashFlow!B74,'Staggered Goals(All) Planner'!$B$58:$Z$58)</f>
        <v>0</v>
      </c>
      <c r="K74" s="101" t="str">
        <f ca="1">_xlfn.IFNA(HLOOKUP(B74,'Staggered Goals(All) Planner'!$B$51:$S$67,16,FALSE),"")</f>
        <v/>
      </c>
      <c r="L74" s="200">
        <f ca="1" t="shared" si="14"/>
        <v>0</v>
      </c>
      <c r="M74" s="210">
        <f>IF(Table1[[#This Row],[Yrs to go]]&lt;yr_to_ret,0,IF(Table1[[#This Row],[Yrs to go]]&gt;time,0,SUM(C74,F74,I74,J74)-Table1[[#This Row],[Yearly Income/Expense from other sources]]))</f>
        <v>0</v>
      </c>
      <c r="N74" s="209">
        <f>PV(Retirement_Inputs!$B$16,Table1[[#This Row],[Yrs to go]],,-Table1[[#This Row],[Total Cash Required]])</f>
        <v>0</v>
      </c>
      <c r="O74" s="174">
        <f>IF(Table1[[#This Row],[Yrs to go]]&gt;=yr_to_ret,0,IF(Table1[[#This Row],[Yrs to go]]&gt;time,0,SUM(C74,F74,I74,J74)-Table1[[#This Row],[Yearly Income/Expense from other sources]]))</f>
        <v>0</v>
      </c>
      <c r="W74" s="174">
        <f ca="1" t="shared" si="15"/>
        <v>0</v>
      </c>
      <c r="X74" s="174">
        <f ca="1" t="shared" si="16"/>
        <v>0</v>
      </c>
      <c r="Y74" s="174">
        <f ca="1" t="shared" si="17"/>
        <v>0</v>
      </c>
      <c r="Z74" s="174">
        <f ca="1" t="shared" si="18"/>
        <v>0</v>
      </c>
    </row>
    <row r="75" spans="1:26" ht="15">
      <c r="A75" s="47">
        <f ca="1" t="shared" si="12"/>
        <v>2088</v>
      </c>
      <c r="B75" s="47">
        <f t="shared" si="13"/>
        <v>69</v>
      </c>
      <c r="C75" s="174" t="str">
        <f ca="1">_xlfn.IFNA(HLOOKUP(B75,'Staggered Goals(All) Planner'!$B$6:$J$13,8,FALSE),"")</f>
        <v/>
      </c>
      <c r="F75" s="174" t="str">
        <f ca="1">_xlfn.IFNA(HLOOKUP(B75,'Staggered Goals(All) Planner'!$B$28:$J$43,8,FALSE),"")</f>
        <v/>
      </c>
      <c r="I75" s="200">
        <f>IF(I74&gt;0,I74*(1+Retirement_Inputs!$B$15),IF((B75&lt;Retirement_Inputs!$B$11),0,Retirement_Inputs!$B$12*12))</f>
        <v>127838570.68893473</v>
      </c>
      <c r="J75" s="257">
        <f ca="1">SUMIF('Staggered Goals(All) Planner'!$B$51:$Z$51,YearlyCashFlow!B75,'Staggered Goals(All) Planner'!$B$58:$Z$58)</f>
        <v>0</v>
      </c>
      <c r="K75" s="101" t="str">
        <f ca="1">_xlfn.IFNA(HLOOKUP(B75,'Staggered Goals(All) Planner'!$B$51:$S$67,16,FALSE),"")</f>
        <v/>
      </c>
      <c r="L75" s="200">
        <f ca="1" t="shared" si="14"/>
        <v>0</v>
      </c>
      <c r="M75" s="210">
        <f>IF(Table1[[#This Row],[Yrs to go]]&lt;yr_to_ret,0,IF(Table1[[#This Row],[Yrs to go]]&gt;time,0,SUM(C75,F75,I75,J75)-Table1[[#This Row],[Yearly Income/Expense from other sources]]))</f>
        <v>0</v>
      </c>
      <c r="N75" s="209">
        <f>PV(Retirement_Inputs!$B$16,Table1[[#This Row],[Yrs to go]],,-Table1[[#This Row],[Total Cash Required]])</f>
        <v>0</v>
      </c>
      <c r="O75" s="174">
        <f>IF(Table1[[#This Row],[Yrs to go]]&gt;=yr_to_ret,0,IF(Table1[[#This Row],[Yrs to go]]&gt;time,0,SUM(C75,F75,I75,J75)-Table1[[#This Row],[Yearly Income/Expense from other sources]]))</f>
        <v>0</v>
      </c>
      <c r="W75" s="174">
        <f ca="1" t="shared" si="15"/>
        <v>0</v>
      </c>
      <c r="X75" s="174">
        <f ca="1" t="shared" si="16"/>
        <v>0</v>
      </c>
      <c r="Y75" s="174">
        <f ca="1" t="shared" si="17"/>
        <v>0</v>
      </c>
      <c r="Z75" s="174">
        <f ca="1" t="shared" si="18"/>
        <v>0</v>
      </c>
    </row>
    <row r="76" spans="1:26" ht="15">
      <c r="A76" s="47">
        <f aca="true" t="shared" si="19" ref="A76:A90">A75+1</f>
        <v>2089</v>
      </c>
      <c r="B76" s="47">
        <f aca="true" t="shared" si="20" ref="B76:B90">B75+1</f>
        <v>70</v>
      </c>
      <c r="C76" s="174" t="str">
        <f ca="1">_xlfn.IFNA(HLOOKUP(B76,'Staggered Goals(All) Planner'!$B$6:$J$13,8,FALSE),"")</f>
        <v/>
      </c>
      <c r="F76" s="174" t="str">
        <f ca="1">_xlfn.IFNA(HLOOKUP(B76,'Staggered Goals(All) Planner'!$B$28:$J$43,8,FALSE),"")</f>
        <v/>
      </c>
      <c r="I76" s="200">
        <f>IF(I75&gt;0,I75*(1+Retirement_Inputs!$B$15),IF((B76&lt;Retirement_Inputs!$B$11),0,Retirement_Inputs!$B$12*12))</f>
        <v>136787270.63716018</v>
      </c>
      <c r="J76" s="257">
        <f ca="1">SUMIF('Staggered Goals(All) Planner'!$B$51:$Z$51,YearlyCashFlow!B76,'Staggered Goals(All) Planner'!$B$58:$Z$58)</f>
        <v>0</v>
      </c>
      <c r="K76" s="101" t="str">
        <f ca="1">_xlfn.IFNA(HLOOKUP(B76,'Staggered Goals(All) Planner'!$B$51:$S$67,16,FALSE),"")</f>
        <v/>
      </c>
      <c r="L76" s="200">
        <f ca="1" t="shared" si="14"/>
        <v>0</v>
      </c>
      <c r="M76" s="210">
        <f>IF(Table1[[#This Row],[Yrs to go]]&lt;yr_to_ret,0,IF(Table1[[#This Row],[Yrs to go]]&gt;time,0,SUM(C76,F76,I76,J76)-Table1[[#This Row],[Yearly Income/Expense from other sources]]))</f>
        <v>0</v>
      </c>
      <c r="N76" s="209">
        <f>PV(Retirement_Inputs!$B$16,Table1[[#This Row],[Yrs to go]],,-Table1[[#This Row],[Total Cash Required]])</f>
        <v>0</v>
      </c>
      <c r="O76" s="174">
        <f>IF(Table1[[#This Row],[Yrs to go]]&gt;=yr_to_ret,0,IF(Table1[[#This Row],[Yrs to go]]&gt;time,0,SUM(C76,F76,I76,J76)-Table1[[#This Row],[Yearly Income/Expense from other sources]]))</f>
        <v>0</v>
      </c>
      <c r="W76" s="174">
        <f ca="1" t="shared" si="15"/>
        <v>0</v>
      </c>
      <c r="X76" s="174">
        <f ca="1" t="shared" si="16"/>
        <v>0</v>
      </c>
      <c r="Y76" s="174">
        <f ca="1" t="shared" si="17"/>
        <v>0</v>
      </c>
      <c r="Z76" s="174">
        <f ca="1" t="shared" si="18"/>
        <v>0</v>
      </c>
    </row>
    <row r="77" spans="1:26" ht="15">
      <c r="A77" s="47">
        <f ca="1" t="shared" si="19"/>
        <v>2090</v>
      </c>
      <c r="B77" s="47">
        <f t="shared" si="20"/>
        <v>71</v>
      </c>
      <c r="C77" s="174" t="str">
        <f ca="1">_xlfn.IFNA(HLOOKUP(B77,'Staggered Goals(All) Planner'!$B$6:$J$13,8,FALSE),"")</f>
        <v/>
      </c>
      <c r="F77" s="174" t="str">
        <f ca="1">_xlfn.IFNA(HLOOKUP(B77,'Staggered Goals(All) Planner'!$B$28:$J$43,8,FALSE),"")</f>
        <v/>
      </c>
      <c r="I77" s="200">
        <f>IF(I76&gt;0,I76*(1+Retirement_Inputs!$B$15),IF((B77&lt;Retirement_Inputs!$B$11),0,Retirement_Inputs!$B$12*12))</f>
        <v>146362379.5817614</v>
      </c>
      <c r="J77" s="257">
        <f ca="1">SUMIF('Staggered Goals(All) Planner'!$B$51:$Z$51,YearlyCashFlow!B77,'Staggered Goals(All) Planner'!$B$58:$Z$58)</f>
        <v>0</v>
      </c>
      <c r="K77" s="101" t="str">
        <f ca="1">_xlfn.IFNA(HLOOKUP(B77,'Staggered Goals(All) Planner'!$B$51:$S$67,16,FALSE),"")</f>
        <v/>
      </c>
      <c r="L77" s="200">
        <f ca="1" t="shared" si="14"/>
        <v>0</v>
      </c>
      <c r="M77" s="210">
        <f>IF(Table1[[#This Row],[Yrs to go]]&lt;yr_to_ret,0,IF(Table1[[#This Row],[Yrs to go]]&gt;time,0,SUM(C77,F77,I77,J77)-Table1[[#This Row],[Yearly Income/Expense from other sources]]))</f>
        <v>0</v>
      </c>
      <c r="N77" s="209">
        <f>PV(Retirement_Inputs!$B$16,Table1[[#This Row],[Yrs to go]],,-Table1[[#This Row],[Total Cash Required]])</f>
        <v>0</v>
      </c>
      <c r="O77" s="174">
        <f>IF(Table1[[#This Row],[Yrs to go]]&gt;=yr_to_ret,0,IF(Table1[[#This Row],[Yrs to go]]&gt;time,0,SUM(C77,F77,I77,J77)-Table1[[#This Row],[Yearly Income/Expense from other sources]]))</f>
        <v>0</v>
      </c>
      <c r="W77" s="174">
        <f ca="1" t="shared" si="15"/>
        <v>0</v>
      </c>
      <c r="X77" s="174">
        <f ca="1" t="shared" si="16"/>
        <v>0</v>
      </c>
      <c r="Y77" s="174">
        <f ca="1" t="shared" si="17"/>
        <v>0</v>
      </c>
      <c r="Z77" s="174">
        <f ca="1" t="shared" si="18"/>
        <v>0</v>
      </c>
    </row>
    <row r="78" spans="1:26" ht="15">
      <c r="A78" s="47">
        <f ca="1" t="shared" si="19"/>
        <v>2091</v>
      </c>
      <c r="B78" s="47">
        <f t="shared" si="20"/>
        <v>72</v>
      </c>
      <c r="C78" s="174" t="str">
        <f ca="1">_xlfn.IFNA(HLOOKUP(B78,'Staggered Goals(All) Planner'!$B$6:$J$13,8,FALSE),"")</f>
        <v/>
      </c>
      <c r="F78" s="174" t="str">
        <f ca="1">_xlfn.IFNA(HLOOKUP(B78,'Staggered Goals(All) Planner'!$B$28:$J$43,8,FALSE),"")</f>
        <v/>
      </c>
      <c r="I78" s="200">
        <f>IF(I77&gt;0,I77*(1+Retirement_Inputs!$B$15),IF((B78&lt;Retirement_Inputs!$B$11),0,Retirement_Inputs!$B$12*12))</f>
        <v>156607746.1524847</v>
      </c>
      <c r="J78" s="257">
        <f ca="1">SUMIF('Staggered Goals(All) Planner'!$B$51:$Z$51,YearlyCashFlow!B78,'Staggered Goals(All) Planner'!$B$58:$Z$58)</f>
        <v>0</v>
      </c>
      <c r="K78" s="101" t="str">
        <f ca="1">_xlfn.IFNA(HLOOKUP(B78,'Staggered Goals(All) Planner'!$B$51:$S$67,16,FALSE),"")</f>
        <v/>
      </c>
      <c r="L78" s="200">
        <f ca="1" t="shared" si="14"/>
        <v>0</v>
      </c>
      <c r="M78" s="210">
        <f>IF(Table1[[#This Row],[Yrs to go]]&lt;yr_to_ret,0,IF(Table1[[#This Row],[Yrs to go]]&gt;time,0,SUM(C78,F78,I78,J78)-Table1[[#This Row],[Yearly Income/Expense from other sources]]))</f>
        <v>0</v>
      </c>
      <c r="N78" s="209">
        <f>PV(Retirement_Inputs!$B$16,Table1[[#This Row],[Yrs to go]],,-Table1[[#This Row],[Total Cash Required]])</f>
        <v>0</v>
      </c>
      <c r="O78" s="174">
        <f>IF(Table1[[#This Row],[Yrs to go]]&gt;=yr_to_ret,0,IF(Table1[[#This Row],[Yrs to go]]&gt;time,0,SUM(C78,F78,I78,J78)-Table1[[#This Row],[Yearly Income/Expense from other sources]]))</f>
        <v>0</v>
      </c>
      <c r="W78" s="174">
        <f ca="1" t="shared" si="15"/>
        <v>0</v>
      </c>
      <c r="X78" s="174">
        <f ca="1" t="shared" si="16"/>
        <v>0</v>
      </c>
      <c r="Y78" s="174">
        <f ca="1" t="shared" si="17"/>
        <v>0</v>
      </c>
      <c r="Z78" s="174">
        <f ca="1" t="shared" si="18"/>
        <v>0</v>
      </c>
    </row>
    <row r="79" spans="1:26" ht="15">
      <c r="A79" s="47">
        <f ca="1" t="shared" si="19"/>
        <v>2092</v>
      </c>
      <c r="B79" s="47">
        <f t="shared" si="20"/>
        <v>73</v>
      </c>
      <c r="C79" s="174" t="str">
        <f ca="1">_xlfn.IFNA(HLOOKUP(B79,'Staggered Goals(All) Planner'!$B$6:$J$13,8,FALSE),"")</f>
        <v/>
      </c>
      <c r="F79" s="174" t="str">
        <f ca="1">_xlfn.IFNA(HLOOKUP(B79,'Staggered Goals(All) Planner'!$B$28:$J$43,8,FALSE),"")</f>
        <v/>
      </c>
      <c r="I79" s="200">
        <f>IF(I78&gt;0,I78*(1+Retirement_Inputs!$B$15),IF((B79&lt;Retirement_Inputs!$B$11),0,Retirement_Inputs!$B$12*12))</f>
        <v>167570288.38315862</v>
      </c>
      <c r="J79" s="257">
        <f ca="1">SUMIF('Staggered Goals(All) Planner'!$B$51:$Z$51,YearlyCashFlow!B79,'Staggered Goals(All) Planner'!$B$58:$Z$58)</f>
        <v>0</v>
      </c>
      <c r="K79" s="101" t="str">
        <f ca="1">_xlfn.IFNA(HLOOKUP(B79,'Staggered Goals(All) Planner'!$B$51:$S$67,16,FALSE),"")</f>
        <v/>
      </c>
      <c r="L79" s="200">
        <f ca="1" t="shared" si="14"/>
        <v>0</v>
      </c>
      <c r="M79" s="210">
        <f>IF(Table1[[#This Row],[Yrs to go]]&lt;yr_to_ret,0,IF(Table1[[#This Row],[Yrs to go]]&gt;time,0,SUM(C79,F79,I79,J79)-Table1[[#This Row],[Yearly Income/Expense from other sources]]))</f>
        <v>0</v>
      </c>
      <c r="N79" s="209">
        <f>PV(Retirement_Inputs!$B$16,Table1[[#This Row],[Yrs to go]],,-Table1[[#This Row],[Total Cash Required]])</f>
        <v>0</v>
      </c>
      <c r="O79" s="174">
        <f>IF(Table1[[#This Row],[Yrs to go]]&gt;=yr_to_ret,0,IF(Table1[[#This Row],[Yrs to go]]&gt;time,0,SUM(C79,F79,I79,J79)-Table1[[#This Row],[Yearly Income/Expense from other sources]]))</f>
        <v>0</v>
      </c>
      <c r="W79" s="174">
        <f ca="1" t="shared" si="15"/>
        <v>0</v>
      </c>
      <c r="X79" s="174">
        <f ca="1" t="shared" si="16"/>
        <v>0</v>
      </c>
      <c r="Y79" s="174">
        <f ca="1" t="shared" si="17"/>
        <v>0</v>
      </c>
      <c r="Z79" s="174">
        <f ca="1" t="shared" si="18"/>
        <v>0</v>
      </c>
    </row>
    <row r="80" spans="1:26" ht="15">
      <c r="A80" s="47">
        <f ca="1" t="shared" si="19"/>
        <v>2093</v>
      </c>
      <c r="B80" s="47">
        <f t="shared" si="20"/>
        <v>74</v>
      </c>
      <c r="C80" s="174" t="str">
        <f ca="1">_xlfn.IFNA(HLOOKUP(B80,'Staggered Goals(All) Planner'!$B$6:$J$13,8,FALSE),"")</f>
        <v/>
      </c>
      <c r="F80" s="174" t="str">
        <f ca="1">_xlfn.IFNA(HLOOKUP(B80,'Staggered Goals(All) Planner'!$B$28:$J$43,8,FALSE),"")</f>
        <v/>
      </c>
      <c r="I80" s="200">
        <f>IF(I79&gt;0,I79*(1+Retirement_Inputs!$B$15),IF((B80&lt;Retirement_Inputs!$B$11),0,Retirement_Inputs!$B$12*12))</f>
        <v>179300208.56997973</v>
      </c>
      <c r="J80" s="257">
        <f ca="1">SUMIF('Staggered Goals(All) Planner'!$B$51:$Z$51,YearlyCashFlow!B80,'Staggered Goals(All) Planner'!$B$58:$Z$58)</f>
        <v>0</v>
      </c>
      <c r="K80" s="101" t="str">
        <f ca="1">_xlfn.IFNA(HLOOKUP(B80,'Staggered Goals(All) Planner'!$B$51:$S$67,16,FALSE),"")</f>
        <v/>
      </c>
      <c r="L80" s="200">
        <f ca="1" t="shared" si="14"/>
        <v>0</v>
      </c>
      <c r="M80" s="210">
        <f>IF(Table1[[#This Row],[Yrs to go]]&lt;yr_to_ret,0,IF(Table1[[#This Row],[Yrs to go]]&gt;time,0,SUM(C80,F80,I80,J80)-Table1[[#This Row],[Yearly Income/Expense from other sources]]))</f>
        <v>0</v>
      </c>
      <c r="N80" s="209">
        <f>PV(Retirement_Inputs!$B$16,Table1[[#This Row],[Yrs to go]],,-Table1[[#This Row],[Total Cash Required]])</f>
        <v>0</v>
      </c>
      <c r="O80" s="174">
        <f>IF(Table1[[#This Row],[Yrs to go]]&gt;=yr_to_ret,0,IF(Table1[[#This Row],[Yrs to go]]&gt;time,0,SUM(C80,F80,I80,J80)-Table1[[#This Row],[Yearly Income/Expense from other sources]]))</f>
        <v>0</v>
      </c>
      <c r="W80" s="174">
        <f ca="1" t="shared" si="15"/>
        <v>0</v>
      </c>
      <c r="X80" s="174">
        <f ca="1" t="shared" si="16"/>
        <v>0</v>
      </c>
      <c r="Y80" s="174">
        <f ca="1" t="shared" si="17"/>
        <v>0</v>
      </c>
      <c r="Z80" s="174">
        <f ca="1" t="shared" si="18"/>
        <v>0</v>
      </c>
    </row>
    <row r="81" spans="1:26" ht="15">
      <c r="A81" s="47">
        <f ca="1" t="shared" si="19"/>
        <v>2094</v>
      </c>
      <c r="B81" s="47">
        <f t="shared" si="20"/>
        <v>75</v>
      </c>
      <c r="C81" s="174" t="str">
        <f ca="1">_xlfn.IFNA(HLOOKUP(B81,'Staggered Goals(All) Planner'!$B$6:$J$13,8,FALSE),"")</f>
        <v/>
      </c>
      <c r="F81" s="174" t="str">
        <f ca="1">_xlfn.IFNA(HLOOKUP(B81,'Staggered Goals(All) Planner'!$B$28:$J$43,8,FALSE),"")</f>
        <v/>
      </c>
      <c r="I81" s="200">
        <f>IF(I80&gt;0,I80*(1+Retirement_Inputs!$B$15),IF((B81&lt;Retirement_Inputs!$B$11),0,Retirement_Inputs!$B$12*12))</f>
        <v>191851223.16987833</v>
      </c>
      <c r="J81" s="257">
        <f ca="1">SUMIF('Staggered Goals(All) Planner'!$B$51:$Z$51,YearlyCashFlow!B81,'Staggered Goals(All) Planner'!$B$58:$Z$58)</f>
        <v>0</v>
      </c>
      <c r="K81" s="101" t="str">
        <f ca="1">_xlfn.IFNA(HLOOKUP(B81,'Staggered Goals(All) Planner'!$B$51:$S$67,16,FALSE),"")</f>
        <v/>
      </c>
      <c r="L81" s="200">
        <f ca="1" t="shared" si="14"/>
        <v>0</v>
      </c>
      <c r="M81" s="210">
        <f>IF(Table1[[#This Row],[Yrs to go]]&lt;yr_to_ret,0,IF(Table1[[#This Row],[Yrs to go]]&gt;time,0,SUM(C81,F81,I81,J81)-Table1[[#This Row],[Yearly Income/Expense from other sources]]))</f>
        <v>0</v>
      </c>
      <c r="N81" s="209">
        <f>PV(Retirement_Inputs!$B$16,Table1[[#This Row],[Yrs to go]],,-Table1[[#This Row],[Total Cash Required]])</f>
        <v>0</v>
      </c>
      <c r="O81" s="174">
        <f>IF(Table1[[#This Row],[Yrs to go]]&gt;=yr_to_ret,0,IF(Table1[[#This Row],[Yrs to go]]&gt;time,0,SUM(C81,F81,I81,J81)-Table1[[#This Row],[Yearly Income/Expense from other sources]]))</f>
        <v>0</v>
      </c>
      <c r="W81" s="174">
        <f ca="1" t="shared" si="15"/>
        <v>0</v>
      </c>
      <c r="X81" s="174">
        <f ca="1" t="shared" si="16"/>
        <v>0</v>
      </c>
      <c r="Y81" s="174">
        <f ca="1" t="shared" si="17"/>
        <v>0</v>
      </c>
      <c r="Z81" s="174">
        <f ca="1" t="shared" si="18"/>
        <v>0</v>
      </c>
    </row>
    <row r="82" spans="1:26" ht="15">
      <c r="A82" s="47">
        <f ca="1" t="shared" si="19"/>
        <v>2095</v>
      </c>
      <c r="B82" s="47">
        <f t="shared" si="20"/>
        <v>76</v>
      </c>
      <c r="C82" s="174" t="str">
        <f ca="1">_xlfn.IFNA(HLOOKUP(B82,'Staggered Goals(All) Planner'!$B$6:$J$13,8,FALSE),"")</f>
        <v/>
      </c>
      <c r="F82" s="174" t="str">
        <f ca="1">_xlfn.IFNA(HLOOKUP(B82,'Staggered Goals(All) Planner'!$B$28:$J$43,8,FALSE),"")</f>
        <v/>
      </c>
      <c r="I82" s="200">
        <f>IF(I81&gt;0,I81*(1+Retirement_Inputs!$B$15),IF((B82&lt;Retirement_Inputs!$B$11),0,Retirement_Inputs!$B$12*12))</f>
        <v>205280808.79176983</v>
      </c>
      <c r="J82" s="257">
        <f ca="1">SUMIF('Staggered Goals(All) Planner'!$B$51:$Z$51,YearlyCashFlow!B82,'Staggered Goals(All) Planner'!$B$58:$Z$58)</f>
        <v>0</v>
      </c>
      <c r="K82" s="101" t="str">
        <f ca="1">_xlfn.IFNA(HLOOKUP(B82,'Staggered Goals(All) Planner'!$B$51:$S$67,16,FALSE),"")</f>
        <v/>
      </c>
      <c r="L82" s="200">
        <f ca="1" t="shared" si="14"/>
        <v>0</v>
      </c>
      <c r="M82" s="210">
        <f>IF(Table1[[#This Row],[Yrs to go]]&lt;yr_to_ret,0,IF(Table1[[#This Row],[Yrs to go]]&gt;time,0,SUM(C82,F82,I82,J82)-Table1[[#This Row],[Yearly Income/Expense from other sources]]))</f>
        <v>0</v>
      </c>
      <c r="N82" s="209">
        <f>PV(Retirement_Inputs!$B$16,Table1[[#This Row],[Yrs to go]],,-Table1[[#This Row],[Total Cash Required]])</f>
        <v>0</v>
      </c>
      <c r="O82" s="174">
        <f>IF(Table1[[#This Row],[Yrs to go]]&gt;=yr_to_ret,0,IF(Table1[[#This Row],[Yrs to go]]&gt;time,0,SUM(C82,F82,I82,J82)-Table1[[#This Row],[Yearly Income/Expense from other sources]]))</f>
        <v>0</v>
      </c>
      <c r="W82" s="174">
        <f ca="1" t="shared" si="15"/>
        <v>0</v>
      </c>
      <c r="X82" s="174">
        <f ca="1" t="shared" si="16"/>
        <v>0</v>
      </c>
      <c r="Y82" s="174">
        <f ca="1" t="shared" si="17"/>
        <v>0</v>
      </c>
      <c r="Z82" s="174">
        <f ca="1" t="shared" si="18"/>
        <v>0</v>
      </c>
    </row>
    <row r="83" spans="1:26" ht="15">
      <c r="A83" s="47">
        <f ca="1" t="shared" si="19"/>
        <v>2096</v>
      </c>
      <c r="B83" s="47">
        <f t="shared" si="20"/>
        <v>77</v>
      </c>
      <c r="C83" s="174" t="str">
        <f ca="1">_xlfn.IFNA(HLOOKUP(B83,'Staggered Goals(All) Planner'!$B$6:$J$13,8,FALSE),"")</f>
        <v/>
      </c>
      <c r="F83" s="174" t="str">
        <f ca="1">_xlfn.IFNA(HLOOKUP(B83,'Staggered Goals(All) Planner'!$B$28:$J$43,8,FALSE),"")</f>
        <v/>
      </c>
      <c r="I83" s="200">
        <f>IF(I82&gt;0,I82*(1+Retirement_Inputs!$B$15),IF((B83&lt;Retirement_Inputs!$B$11),0,Retirement_Inputs!$B$12*12))</f>
        <v>219650465.40719372</v>
      </c>
      <c r="J83" s="257">
        <f ca="1">SUMIF('Staggered Goals(All) Planner'!$B$51:$Z$51,YearlyCashFlow!B83,'Staggered Goals(All) Planner'!$B$58:$Z$58)</f>
        <v>0</v>
      </c>
      <c r="K83" s="101" t="str">
        <f ca="1">_xlfn.IFNA(HLOOKUP(B83,'Staggered Goals(All) Planner'!$B$51:$S$67,16,FALSE),"")</f>
        <v/>
      </c>
      <c r="L83" s="200">
        <f ca="1" t="shared" si="14"/>
        <v>0</v>
      </c>
      <c r="M83" s="210">
        <f>IF(Table1[[#This Row],[Yrs to go]]&lt;yr_to_ret,0,IF(Table1[[#This Row],[Yrs to go]]&gt;time,0,SUM(C83,F83,I83,J83)-Table1[[#This Row],[Yearly Income/Expense from other sources]]))</f>
        <v>0</v>
      </c>
      <c r="N83" s="209">
        <f>PV(Retirement_Inputs!$B$16,Table1[[#This Row],[Yrs to go]],,-Table1[[#This Row],[Total Cash Required]])</f>
        <v>0</v>
      </c>
      <c r="O83" s="174">
        <f>IF(Table1[[#This Row],[Yrs to go]]&gt;=yr_to_ret,0,IF(Table1[[#This Row],[Yrs to go]]&gt;time,0,SUM(C83,F83,I83,J83)-Table1[[#This Row],[Yearly Income/Expense from other sources]]))</f>
        <v>0</v>
      </c>
      <c r="W83" s="174">
        <f ca="1" t="shared" si="15"/>
        <v>0</v>
      </c>
      <c r="X83" s="174">
        <f ca="1" t="shared" si="16"/>
        <v>0</v>
      </c>
      <c r="Y83" s="174">
        <f ca="1" t="shared" si="17"/>
        <v>0</v>
      </c>
      <c r="Z83" s="174">
        <f ca="1" t="shared" si="18"/>
        <v>0</v>
      </c>
    </row>
    <row r="84" spans="1:26" ht="15">
      <c r="A84" s="47">
        <f ca="1" t="shared" si="19"/>
        <v>2097</v>
      </c>
      <c r="B84" s="47">
        <f t="shared" si="20"/>
        <v>78</v>
      </c>
      <c r="C84" s="174" t="str">
        <f ca="1">_xlfn.IFNA(HLOOKUP(B84,'Staggered Goals(All) Planner'!$B$6:$J$13,8,FALSE),"")</f>
        <v/>
      </c>
      <c r="F84" s="174" t="str">
        <f ca="1">_xlfn.IFNA(HLOOKUP(B84,'Staggered Goals(All) Planner'!$B$28:$J$43,8,FALSE),"")</f>
        <v/>
      </c>
      <c r="I84" s="200">
        <f>IF(I83&gt;0,I83*(1+Retirement_Inputs!$B$15),IF((B84&lt;Retirement_Inputs!$B$11),0,Retirement_Inputs!$B$12*12))</f>
        <v>235025997.9856973</v>
      </c>
      <c r="J84" s="257">
        <f ca="1">SUMIF('Staggered Goals(All) Planner'!$B$51:$Z$51,YearlyCashFlow!B84,'Staggered Goals(All) Planner'!$B$58:$Z$58)</f>
        <v>0</v>
      </c>
      <c r="K84" s="101" t="str">
        <f ca="1">_xlfn.IFNA(HLOOKUP(B84,'Staggered Goals(All) Planner'!$B$51:$S$67,16,FALSE),"")</f>
        <v/>
      </c>
      <c r="L84" s="200">
        <f ca="1" t="shared" si="14"/>
        <v>0</v>
      </c>
      <c r="M84" s="210">
        <f>IF(Table1[[#This Row],[Yrs to go]]&lt;yr_to_ret,0,IF(Table1[[#This Row],[Yrs to go]]&gt;time,0,SUM(C84,F84,I84,J84)-Table1[[#This Row],[Yearly Income/Expense from other sources]]))</f>
        <v>0</v>
      </c>
      <c r="N84" s="209">
        <f>PV(Retirement_Inputs!$B$16,Table1[[#This Row],[Yrs to go]],,-Table1[[#This Row],[Total Cash Required]])</f>
        <v>0</v>
      </c>
      <c r="O84" s="174">
        <f>IF(Table1[[#This Row],[Yrs to go]]&gt;=yr_to_ret,0,IF(Table1[[#This Row],[Yrs to go]]&gt;time,0,SUM(C84,F84,I84,J84)-Table1[[#This Row],[Yearly Income/Expense from other sources]]))</f>
        <v>0</v>
      </c>
      <c r="W84" s="174">
        <f ca="1" t="shared" si="15"/>
        <v>0</v>
      </c>
      <c r="X84" s="174">
        <f ca="1" t="shared" si="16"/>
        <v>0</v>
      </c>
      <c r="Y84" s="174">
        <f ca="1" t="shared" si="17"/>
        <v>0</v>
      </c>
      <c r="Z84" s="174">
        <f ca="1" t="shared" si="18"/>
        <v>0</v>
      </c>
    </row>
    <row r="85" spans="1:26" ht="15">
      <c r="A85" s="47">
        <f ca="1" t="shared" si="19"/>
        <v>2098</v>
      </c>
      <c r="B85" s="47">
        <f t="shared" si="20"/>
        <v>79</v>
      </c>
      <c r="C85" s="174" t="str">
        <f ca="1">_xlfn.IFNA(HLOOKUP(B85,'Staggered Goals(All) Planner'!$B$6:$J$13,8,FALSE),"")</f>
        <v/>
      </c>
      <c r="F85" s="174" t="str">
        <f ca="1">_xlfn.IFNA(HLOOKUP(B85,'Staggered Goals(All) Planner'!$B$28:$J$43,8,FALSE),"")</f>
        <v/>
      </c>
      <c r="I85" s="200">
        <f>IF(I84&gt;0,I84*(1+Retirement_Inputs!$B$15),IF((B85&lt;Retirement_Inputs!$B$11),0,Retirement_Inputs!$B$12*12))</f>
        <v>251477817.84469613</v>
      </c>
      <c r="J85" s="257">
        <f ca="1">SUMIF('Staggered Goals(All) Planner'!$B$51:$Z$51,YearlyCashFlow!B85,'Staggered Goals(All) Planner'!$B$58:$Z$58)</f>
        <v>0</v>
      </c>
      <c r="K85" s="101" t="str">
        <f ca="1">_xlfn.IFNA(HLOOKUP(B85,'Staggered Goals(All) Planner'!$B$51:$S$67,16,FALSE),"")</f>
        <v/>
      </c>
      <c r="L85" s="200">
        <f ca="1" t="shared" si="14"/>
        <v>0</v>
      </c>
      <c r="M85" s="210">
        <f>IF(Table1[[#This Row],[Yrs to go]]&lt;yr_to_ret,0,IF(Table1[[#This Row],[Yrs to go]]&gt;time,0,SUM(C85,F85,I85,J85)-Table1[[#This Row],[Yearly Income/Expense from other sources]]))</f>
        <v>0</v>
      </c>
      <c r="N85" s="209">
        <f>PV(Retirement_Inputs!$B$16,Table1[[#This Row],[Yrs to go]],,-Table1[[#This Row],[Total Cash Required]])</f>
        <v>0</v>
      </c>
      <c r="O85" s="174">
        <f>IF(Table1[[#This Row],[Yrs to go]]&gt;=yr_to_ret,0,IF(Table1[[#This Row],[Yrs to go]]&gt;time,0,SUM(C85,F85,I85,J85)-Table1[[#This Row],[Yearly Income/Expense from other sources]]))</f>
        <v>0</v>
      </c>
      <c r="W85" s="174">
        <f ca="1" t="shared" si="15"/>
        <v>0</v>
      </c>
      <c r="X85" s="174">
        <f ca="1" t="shared" si="16"/>
        <v>0</v>
      </c>
      <c r="Y85" s="174">
        <f ca="1" t="shared" si="17"/>
        <v>0</v>
      </c>
      <c r="Z85" s="174">
        <f ca="1" t="shared" si="18"/>
        <v>0</v>
      </c>
    </row>
    <row r="86" spans="1:26" ht="15">
      <c r="A86" s="47">
        <f ca="1" t="shared" si="19"/>
        <v>2099</v>
      </c>
      <c r="B86" s="47">
        <f t="shared" si="20"/>
        <v>80</v>
      </c>
      <c r="C86" s="174" t="str">
        <f ca="1">_xlfn.IFNA(HLOOKUP(B86,'Staggered Goals(All) Planner'!$B$6:$J$13,8,FALSE),"")</f>
        <v/>
      </c>
      <c r="F86" s="174" t="str">
        <f ca="1">_xlfn.IFNA(HLOOKUP(B86,'Staggered Goals(All) Planner'!$B$28:$J$43,8,FALSE),"")</f>
        <v/>
      </c>
      <c r="I86" s="200">
        <f>IF(I85&gt;0,I85*(1+Retirement_Inputs!$B$15),IF((B86&lt;Retirement_Inputs!$B$11),0,Retirement_Inputs!$B$12*12))</f>
        <v>269081265.09382486</v>
      </c>
      <c r="J86" s="257">
        <f ca="1">SUMIF('Staggered Goals(All) Planner'!$B$51:$Z$51,YearlyCashFlow!B86,'Staggered Goals(All) Planner'!$B$58:$Z$58)</f>
        <v>0</v>
      </c>
      <c r="K86" s="101" t="str">
        <f ca="1">_xlfn.IFNA(HLOOKUP(B86,'Staggered Goals(All) Planner'!$B$51:$S$67,16,FALSE),"")</f>
        <v/>
      </c>
      <c r="L86" s="200">
        <f ca="1" t="shared" si="14"/>
        <v>0</v>
      </c>
      <c r="M86" s="210">
        <f>IF(Table1[[#This Row],[Yrs to go]]&lt;yr_to_ret,0,IF(Table1[[#This Row],[Yrs to go]]&gt;time,0,SUM(C86,F86,I86,J86)-Table1[[#This Row],[Yearly Income/Expense from other sources]]))</f>
        <v>0</v>
      </c>
      <c r="N86" s="209">
        <f>PV(Retirement_Inputs!$B$16,Table1[[#This Row],[Yrs to go]],,-Table1[[#This Row],[Total Cash Required]])</f>
        <v>0</v>
      </c>
      <c r="O86" s="174">
        <f>IF(Table1[[#This Row],[Yrs to go]]&gt;=yr_to_ret,0,IF(Table1[[#This Row],[Yrs to go]]&gt;time,0,SUM(C86,F86,I86,J86)-Table1[[#This Row],[Yearly Income/Expense from other sources]]))</f>
        <v>0</v>
      </c>
      <c r="W86" s="174">
        <f ca="1" t="shared" si="15"/>
        <v>0</v>
      </c>
      <c r="X86" s="174">
        <f ca="1" t="shared" si="16"/>
        <v>0</v>
      </c>
      <c r="Y86" s="174">
        <f ca="1" t="shared" si="17"/>
        <v>0</v>
      </c>
      <c r="Z86" s="174">
        <f ca="1" t="shared" si="18"/>
        <v>0</v>
      </c>
    </row>
    <row r="87" spans="1:26" ht="15">
      <c r="A87" s="47">
        <f ca="1" t="shared" si="19"/>
        <v>2100</v>
      </c>
      <c r="B87" s="47">
        <f t="shared" si="20"/>
        <v>81</v>
      </c>
      <c r="C87" s="174" t="str">
        <f ca="1">_xlfn.IFNA(HLOOKUP(B87,'Staggered Goals(All) Planner'!$B$6:$J$13,8,FALSE),"")</f>
        <v/>
      </c>
      <c r="F87" s="174" t="str">
        <f ca="1">_xlfn.IFNA(HLOOKUP(B87,'Staggered Goals(All) Planner'!$B$28:$J$43,8,FALSE),"")</f>
        <v/>
      </c>
      <c r="I87" s="200">
        <f>IF(I86&gt;0,I86*(1+Retirement_Inputs!$B$15),IF((B87&lt;Retirement_Inputs!$B$11),0,Retirement_Inputs!$B$12*12))</f>
        <v>287916953.6503926</v>
      </c>
      <c r="J87" s="257">
        <f ca="1">SUMIF('Staggered Goals(All) Planner'!$B$51:$Z$51,YearlyCashFlow!B87,'Staggered Goals(All) Planner'!$B$58:$Z$58)</f>
        <v>0</v>
      </c>
      <c r="K87" s="101" t="str">
        <f ca="1">_xlfn.IFNA(HLOOKUP(B87,'Staggered Goals(All) Planner'!$B$51:$S$67,16,FALSE),"")</f>
        <v/>
      </c>
      <c r="L87" s="200">
        <f ca="1" t="shared" si="14"/>
        <v>0</v>
      </c>
      <c r="M87" s="210">
        <f>IF(Table1[[#This Row],[Yrs to go]]&lt;yr_to_ret,0,IF(Table1[[#This Row],[Yrs to go]]&gt;time,0,SUM(C87,F87,I87,J87)-Table1[[#This Row],[Yearly Income/Expense from other sources]]))</f>
        <v>0</v>
      </c>
      <c r="N87" s="209">
        <f>PV(Retirement_Inputs!$B$16,Table1[[#This Row],[Yrs to go]],,-Table1[[#This Row],[Total Cash Required]])</f>
        <v>0</v>
      </c>
      <c r="O87" s="174">
        <f>IF(Table1[[#This Row],[Yrs to go]]&gt;=yr_to_ret,0,IF(Table1[[#This Row],[Yrs to go]]&gt;time,0,SUM(C87,F87,I87,J87)-Table1[[#This Row],[Yearly Income/Expense from other sources]]))</f>
        <v>0</v>
      </c>
      <c r="W87" s="174">
        <f ca="1" t="shared" si="15"/>
        <v>0</v>
      </c>
      <c r="X87" s="174">
        <f ca="1" t="shared" si="16"/>
        <v>0</v>
      </c>
      <c r="Y87" s="174">
        <f ca="1" t="shared" si="17"/>
        <v>0</v>
      </c>
      <c r="Z87" s="174">
        <f ca="1" t="shared" si="18"/>
        <v>0</v>
      </c>
    </row>
    <row r="88" spans="1:26" ht="15">
      <c r="A88" s="47">
        <f ca="1" t="shared" si="19"/>
        <v>2101</v>
      </c>
      <c r="B88" s="47">
        <f t="shared" si="20"/>
        <v>82</v>
      </c>
      <c r="C88" s="174" t="str">
        <f ca="1">_xlfn.IFNA(HLOOKUP(B88,'Staggered Goals(All) Planner'!$B$6:$J$13,8,FALSE),"")</f>
        <v/>
      </c>
      <c r="F88" s="174" t="str">
        <f ca="1">_xlfn.IFNA(HLOOKUP(B88,'Staggered Goals(All) Planner'!$B$28:$J$43,8,FALSE),"")</f>
        <v/>
      </c>
      <c r="I88" s="200">
        <f>IF(I87&gt;0,I87*(1+Retirement_Inputs!$B$15),IF((B88&lt;Retirement_Inputs!$B$11),0,Retirement_Inputs!$B$12*12))</f>
        <v>308071140.4059201</v>
      </c>
      <c r="J88" s="257">
        <f ca="1">SUMIF('Staggered Goals(All) Planner'!$B$51:$Z$51,YearlyCashFlow!B88,'Staggered Goals(All) Planner'!$B$58:$Z$58)</f>
        <v>0</v>
      </c>
      <c r="K88" s="101" t="str">
        <f ca="1">_xlfn.IFNA(HLOOKUP(B88,'Staggered Goals(All) Planner'!$B$51:$S$67,16,FALSE),"")</f>
        <v/>
      </c>
      <c r="L88" s="200">
        <f ca="1" t="shared" si="14"/>
        <v>0</v>
      </c>
      <c r="M88" s="210">
        <f>IF(Table1[[#This Row],[Yrs to go]]&lt;yr_to_ret,0,IF(Table1[[#This Row],[Yrs to go]]&gt;time,0,SUM(C88,F88,I88,J88)-Table1[[#This Row],[Yearly Income/Expense from other sources]]))</f>
        <v>0</v>
      </c>
      <c r="N88" s="209">
        <f>PV(Retirement_Inputs!$B$16,Table1[[#This Row],[Yrs to go]],,-Table1[[#This Row],[Total Cash Required]])</f>
        <v>0</v>
      </c>
      <c r="O88" s="174">
        <f>IF(Table1[[#This Row],[Yrs to go]]&gt;=yr_to_ret,0,IF(Table1[[#This Row],[Yrs to go]]&gt;time,0,SUM(C88,F88,I88,J88)-Table1[[#This Row],[Yearly Income/Expense from other sources]]))</f>
        <v>0</v>
      </c>
      <c r="W88" s="174">
        <f ca="1" t="shared" si="15"/>
        <v>0</v>
      </c>
      <c r="X88" s="174">
        <f ca="1" t="shared" si="16"/>
        <v>0</v>
      </c>
      <c r="Y88" s="174">
        <f ca="1" t="shared" si="17"/>
        <v>0</v>
      </c>
      <c r="Z88" s="174">
        <f ca="1" t="shared" si="18"/>
        <v>0</v>
      </c>
    </row>
    <row r="89" spans="1:26" ht="15">
      <c r="A89" s="47">
        <f ca="1" t="shared" si="19"/>
        <v>2102</v>
      </c>
      <c r="B89" s="47">
        <f t="shared" si="20"/>
        <v>83</v>
      </c>
      <c r="C89" s="174" t="str">
        <f ca="1">_xlfn.IFNA(HLOOKUP(B89,'Staggered Goals(All) Planner'!$B$6:$J$13,8,FALSE),"")</f>
        <v/>
      </c>
      <c r="F89" s="174" t="str">
        <f ca="1">_xlfn.IFNA(HLOOKUP(B89,'Staggered Goals(All) Planner'!$B$28:$J$43,8,FALSE),"")</f>
        <v/>
      </c>
      <c r="I89" s="200">
        <f>IF(I88&gt;0,I88*(1+Retirement_Inputs!$B$15),IF((B89&lt;Retirement_Inputs!$B$11),0,Retirement_Inputs!$B$12*12))</f>
        <v>329636120.2343345</v>
      </c>
      <c r="J89" s="257">
        <f ca="1">SUMIF('Staggered Goals(All) Planner'!$B$51:$Z$51,YearlyCashFlow!B89,'Staggered Goals(All) Planner'!$B$58:$Z$58)</f>
        <v>0</v>
      </c>
      <c r="K89" s="101" t="str">
        <f ca="1">_xlfn.IFNA(HLOOKUP(B89,'Staggered Goals(All) Planner'!$B$51:$S$67,16,FALSE),"")</f>
        <v/>
      </c>
      <c r="L89" s="200">
        <f ca="1" t="shared" si="14"/>
        <v>0</v>
      </c>
      <c r="M89" s="210">
        <f>IF(Table1[[#This Row],[Yrs to go]]&lt;yr_to_ret,0,IF(Table1[[#This Row],[Yrs to go]]&gt;time,0,SUM(C89,F89,I89,J89)-Table1[[#This Row],[Yearly Income/Expense from other sources]]))</f>
        <v>0</v>
      </c>
      <c r="N89" s="209">
        <f>PV(Retirement_Inputs!$B$16,Table1[[#This Row],[Yrs to go]],,-Table1[[#This Row],[Total Cash Required]])</f>
        <v>0</v>
      </c>
      <c r="O89" s="174">
        <f>IF(Table1[[#This Row],[Yrs to go]]&gt;=yr_to_ret,0,IF(Table1[[#This Row],[Yrs to go]]&gt;time,0,SUM(C89,F89,I89,J89)-Table1[[#This Row],[Yearly Income/Expense from other sources]]))</f>
        <v>0</v>
      </c>
      <c r="W89" s="174">
        <f ca="1" t="shared" si="15"/>
        <v>0</v>
      </c>
      <c r="X89" s="174">
        <f ca="1" t="shared" si="16"/>
        <v>0</v>
      </c>
      <c r="Y89" s="174">
        <f ca="1" t="shared" si="17"/>
        <v>0</v>
      </c>
      <c r="Z89" s="174">
        <f ca="1" t="shared" si="18"/>
        <v>0</v>
      </c>
    </row>
    <row r="90" spans="1:26" ht="15">
      <c r="A90" s="47">
        <f ca="1" t="shared" si="19"/>
        <v>2103</v>
      </c>
      <c r="B90" s="47">
        <f t="shared" si="20"/>
        <v>84</v>
      </c>
      <c r="C90" s="174" t="str">
        <f ca="1">_xlfn.IFNA(HLOOKUP(B90,'Staggered Goals(All) Planner'!$B$6:$J$13,8,FALSE),"")</f>
        <v/>
      </c>
      <c r="F90" s="174" t="str">
        <f ca="1">_xlfn.IFNA(HLOOKUP(B90,'Staggered Goals(All) Planner'!$B$28:$J$43,8,FALSE),"")</f>
        <v/>
      </c>
      <c r="I90" s="200">
        <f>IF(I89&gt;0,I89*(1+Retirement_Inputs!$B$15),IF((B90&lt;Retirement_Inputs!$B$11),0,Retirement_Inputs!$B$12*12))</f>
        <v>352710648.65073794</v>
      </c>
      <c r="J90" s="257">
        <f ca="1">SUMIF('Staggered Goals(All) Planner'!$B$51:$Z$51,YearlyCashFlow!B90,'Staggered Goals(All) Planner'!$B$58:$Z$58)</f>
        <v>0</v>
      </c>
      <c r="K90" s="101" t="str">
        <f ca="1">_xlfn.IFNA(HLOOKUP(B90,'Staggered Goals(All) Planner'!$B$51:$S$67,16,FALSE),"")</f>
        <v/>
      </c>
      <c r="L90" s="200">
        <f ca="1" t="shared" si="14"/>
        <v>0</v>
      </c>
      <c r="M90" s="210">
        <f>IF(Table1[[#This Row],[Yrs to go]]&lt;yr_to_ret,0,IF(Table1[[#This Row],[Yrs to go]]&gt;time,0,SUM(C90,F90,I90,J90)-Table1[[#This Row],[Yearly Income/Expense from other sources]]))</f>
        <v>0</v>
      </c>
      <c r="N90" s="209">
        <f>PV(Retirement_Inputs!$B$16,Table1[[#This Row],[Yrs to go]],,-Table1[[#This Row],[Total Cash Required]])</f>
        <v>0</v>
      </c>
      <c r="O90" s="174">
        <f>IF(Table1[[#This Row],[Yrs to go]]&gt;=yr_to_ret,0,IF(Table1[[#This Row],[Yrs to go]]&gt;time,0,SUM(C90,F90,I90,J90)-Table1[[#This Row],[Yearly Income/Expense from other sources]]))</f>
        <v>0</v>
      </c>
      <c r="W90" s="174">
        <f ca="1" t="shared" si="15"/>
        <v>0</v>
      </c>
      <c r="X90" s="174">
        <f ca="1" t="shared" si="16"/>
        <v>0</v>
      </c>
      <c r="Y90" s="174">
        <f ca="1" t="shared" si="17"/>
        <v>0</v>
      </c>
      <c r="Z90" s="174">
        <f ca="1" t="shared" si="18"/>
        <v>0</v>
      </c>
    </row>
    <row r="91" spans="24:25" ht="15">
      <c r="X91" s="174">
        <f t="shared" si="16"/>
        <v>0</v>
      </c>
      <c r="Y91" s="174">
        <f t="shared" si="17"/>
        <v>0</v>
      </c>
    </row>
    <row r="92" spans="12:25" ht="15">
      <c r="L92" t="s">
        <v>185</v>
      </c>
      <c r="M92">
        <v>12</v>
      </c>
      <c r="X92" s="174">
        <f t="shared" si="16"/>
        <v>0</v>
      </c>
      <c r="Y92" s="174">
        <f t="shared" si="17"/>
        <v>0</v>
      </c>
    </row>
    <row r="93" spans="24:25" ht="15">
      <c r="X93" s="174">
        <f t="shared" si="16"/>
        <v>0</v>
      </c>
      <c r="Y93" s="174">
        <f t="shared" si="17"/>
        <v>0</v>
      </c>
    </row>
    <row r="94" spans="24:25" ht="15">
      <c r="X94" s="174">
        <f t="shared" si="16"/>
        <v>0</v>
      </c>
      <c r="Y94" s="174">
        <f t="shared" si="17"/>
        <v>0</v>
      </c>
    </row>
    <row r="95" spans="24:25" ht="15">
      <c r="X95" s="174">
        <f t="shared" si="16"/>
        <v>0</v>
      </c>
      <c r="Y95" s="174">
        <f t="shared" si="17"/>
        <v>0</v>
      </c>
    </row>
    <row r="96" spans="24:25" ht="15">
      <c r="X96" s="174">
        <f t="shared" si="16"/>
        <v>0</v>
      </c>
      <c r="Y96" s="174">
        <f t="shared" si="17"/>
        <v>0</v>
      </c>
    </row>
    <row r="97" spans="24:25" ht="15">
      <c r="X97" s="174">
        <f t="shared" si="16"/>
        <v>0</v>
      </c>
      <c r="Y97" s="174">
        <f t="shared" si="17"/>
        <v>0</v>
      </c>
    </row>
    <row r="98" spans="24:25" ht="15">
      <c r="X98" s="174">
        <f t="shared" si="16"/>
        <v>0</v>
      </c>
      <c r="Y98" s="174">
        <f t="shared" si="17"/>
        <v>0</v>
      </c>
    </row>
    <row r="99" spans="24:25" ht="15">
      <c r="X99" s="174">
        <f t="shared" si="16"/>
        <v>0</v>
      </c>
      <c r="Y99" s="174">
        <f t="shared" si="17"/>
        <v>0</v>
      </c>
    </row>
    <row r="100" spans="24:25" ht="15">
      <c r="X100" s="174">
        <f t="shared" si="16"/>
        <v>0</v>
      </c>
      <c r="Y100" s="174">
        <f t="shared" si="17"/>
        <v>0</v>
      </c>
    </row>
    <row r="101" spans="24:25" ht="15">
      <c r="X101" s="174">
        <f t="shared" si="16"/>
        <v>0</v>
      </c>
      <c r="Y101" s="174">
        <f t="shared" si="17"/>
        <v>0</v>
      </c>
    </row>
    <row r="102" spans="24:25" ht="15">
      <c r="X102" s="174">
        <f t="shared" si="16"/>
        <v>0</v>
      </c>
      <c r="Y102" s="174">
        <f t="shared" si="17"/>
        <v>0</v>
      </c>
    </row>
    <row r="103" spans="24:25" ht="15">
      <c r="X103" s="174">
        <f aca="true" t="shared" si="21" ref="X103:X108">IF(A103&lt;sr_st2,0,IF(A103&lt;sr_end2,((1+sr_rate2)^(A103-sr_st2))*source2*12,0))</f>
        <v>0</v>
      </c>
      <c r="Y103" s="174">
        <f aca="true" t="shared" si="22" ref="Y103:Y109">IF(A103&lt;sr_st3,0,IF(A103&lt;sr_end3,((1+sr_rate3)^(A103-sr_st3))*source3*12,0))</f>
        <v>0</v>
      </c>
    </row>
    <row r="104" spans="24:25" ht="15">
      <c r="X104" s="174">
        <f t="shared" si="21"/>
        <v>0</v>
      </c>
      <c r="Y104" s="174">
        <f t="shared" si="22"/>
        <v>0</v>
      </c>
    </row>
    <row r="105" spans="24:25" ht="15">
      <c r="X105" s="174">
        <f t="shared" si="21"/>
        <v>0</v>
      </c>
      <c r="Y105" s="174">
        <f t="shared" si="22"/>
        <v>0</v>
      </c>
    </row>
    <row r="106" spans="24:25" ht="15">
      <c r="X106" s="174">
        <f t="shared" si="21"/>
        <v>0</v>
      </c>
      <c r="Y106" s="174">
        <f t="shared" si="22"/>
        <v>0</v>
      </c>
    </row>
    <row r="107" spans="24:25" ht="15">
      <c r="X107" s="174">
        <f t="shared" si="21"/>
        <v>0</v>
      </c>
      <c r="Y107" s="174">
        <f t="shared" si="22"/>
        <v>0</v>
      </c>
    </row>
    <row r="108" spans="24:25" ht="15">
      <c r="X108" s="174">
        <f t="shared" si="21"/>
        <v>0</v>
      </c>
      <c r="Y108" s="174">
        <f t="shared" si="22"/>
        <v>0</v>
      </c>
    </row>
    <row r="109" ht="15">
      <c r="Y109" s="174">
        <f t="shared" si="22"/>
        <v>0</v>
      </c>
    </row>
  </sheetData>
  <hyperlinks>
    <hyperlink ref="N2" r:id="rId1" display="https://freefincal.com/play-post-retirement-income-simulation-game/"/>
  </hyperlinks>
  <printOptions/>
  <pageMargins left="0.7" right="0.7" top="0.75" bottom="0.75" header="0.3" footer="0.3"/>
  <pageSetup fitToHeight="0" fitToWidth="1" horizontalDpi="600" verticalDpi="600" orientation="landscape" paperSize="9" scale="63" r:id="rId5"/>
  <legacyDrawing r:id="rId3"/>
  <tableParts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Bucket Strategy Calculater for all goals - suitable for Early Retriment calculations</dc:title>
  <dc:subject/>
  <dc:creator>rama;S R Srinivasan (srs)</dc:creator>
  <cp:keywords>Bucket Strategy;Consolidated Planner;Early Retirement;All Goals</cp:keywords>
  <dc:description/>
  <cp:lastModifiedBy>srinivesh</cp:lastModifiedBy>
  <cp:lastPrinted>2016-09-17T05:24:37Z</cp:lastPrinted>
  <dcterms:created xsi:type="dcterms:W3CDTF">2013-03-18T12:59:12Z</dcterms:created>
  <dcterms:modified xsi:type="dcterms:W3CDTF">2019-04-07T06:15:36Z</dcterms:modified>
  <cp:category/>
  <cp:version/>
  <cp:contentType/>
  <cp:contentStatus/>
</cp:coreProperties>
</file>